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7970" windowHeight="5955" tabRatio="847"/>
  </bookViews>
  <sheets>
    <sheet name="Contents" sheetId="1" r:id="rId1"/>
    <sheet name="General overview" sheetId="2" r:id="rId2"/>
    <sheet name="ECE" sheetId="6" r:id="rId3"/>
    <sheet name="Primary" sheetId="3" r:id="rId4"/>
    <sheet name="Secondary" sheetId="4" r:id="rId5"/>
    <sheet name="TVET" sheetId="5" r:id="rId6"/>
    <sheet name="TERTIARY EDUCATION" sheetId="7" r:id="rId7"/>
    <sheet name="ADULT LITERACY EDUCATION" sheetId="8" r:id="rId8"/>
  </sheets>
  <definedNames>
    <definedName name="_ftn1" localSheetId="2">ECE!#REF!</definedName>
    <definedName name="_ftn2" localSheetId="2">ECE!#REF!</definedName>
    <definedName name="_ftnref1" localSheetId="2">ECE!#REF!</definedName>
    <definedName name="_ftnref2" localSheetId="2">ECE!#REF!</definedName>
    <definedName name="_Hlk511650205" localSheetId="4">Secondary!$B$43</definedName>
    <definedName name="_Hlk511650566" localSheetId="4">Secondary!$B$42</definedName>
    <definedName name="_Hlk511650731" localSheetId="4">Secondary!$B$44</definedName>
    <definedName name="_Hlk511741527" localSheetId="7">'ADULT LITERACY EDUCATION'!$C$6</definedName>
    <definedName name="_Hlk511741788" localSheetId="7">'ADULT LITERACY EDUCATION'!$C$8</definedName>
    <definedName name="_Hlk511741804" localSheetId="7">'ADULT LITERACY EDUCATION'!$D$8</definedName>
    <definedName name="_Hlk511742291" localSheetId="7">'ADULT LITERACY EDUCATION'!$C$7</definedName>
    <definedName name="_Hlk511742348" localSheetId="7">'ADULT LITERACY EDUCATION'!$B$7</definedName>
    <definedName name="_Hlk511742702" localSheetId="7">'ADULT LITERACY EDUCATION'!$B$9</definedName>
    <definedName name="_Hlk511742779" localSheetId="7">'ADULT LITERACY EDUCATION'!$D$9</definedName>
    <definedName name="_Hlk511746443" localSheetId="7">'ADULT LITERACY EDUCATION'!$C$30</definedName>
    <definedName name="_Hlk511746700" localSheetId="7">'ADULT LITERACY EDUCATION'!$C$31</definedName>
    <definedName name="_Hlk511746743" localSheetId="7">'ADULT LITERACY EDUCATION'!$D$31</definedName>
    <definedName name="_Hlk511746849" localSheetId="7">'ADULT LITERACY EDUCATION'!$C$32</definedName>
    <definedName name="_Hlk511746903" localSheetId="7">'ADULT LITERACY EDUCATION'!$D$32</definedName>
    <definedName name="_Hlk512062517" localSheetId="1">'General overview'!$I$12</definedName>
    <definedName name="_Hlk512151790" localSheetId="2">ECE!$B$13</definedName>
    <definedName name="_Hlk512779019" localSheetId="1">'General overview'!$B$41</definedName>
    <definedName name="_Hlk512779289" localSheetId="2">ECE!$B$102</definedName>
    <definedName name="_Toc495152702" localSheetId="2">ECE!$B$3</definedName>
    <definedName name="_Toc495152706" localSheetId="2">ECE!$B$23</definedName>
    <definedName name="_Toc495152707" localSheetId="2">ECE!$B$33</definedName>
    <definedName name="_Toc495152714" localSheetId="2">ECE!$B$156</definedName>
    <definedName name="_Toc495152914" localSheetId="2">ECE!$B$142</definedName>
    <definedName name="_Toc495152926" localSheetId="5">TVET!$B$2</definedName>
    <definedName name="_Toc495154433" localSheetId="1">'General overview'!$B$1</definedName>
    <definedName name="_Toc495154451" localSheetId="4">Secondary!$B$2</definedName>
    <definedName name="_Toc512790229" localSheetId="2">ECE!$B$11</definedName>
    <definedName name="_Toc512790243" localSheetId="2">Primary!$B$1</definedName>
    <definedName name="_Toc512790268" localSheetId="6">'TERTIARY EDUCATION'!$A$2</definedName>
    <definedName name="_Toc512790273" localSheetId="7">'ADULT LITERACY EDUCATION'!$B$2</definedName>
    <definedName name="_Toc512790281" localSheetId="1">'General overview'!$B$2</definedName>
    <definedName name="_Toc512790282" localSheetId="1">'General overview'!$B$14</definedName>
    <definedName name="_Toc512790287" localSheetId="2">ECE!$B$41</definedName>
    <definedName name="_Toc512790288" localSheetId="2">ECE!$B$59</definedName>
    <definedName name="_Toc512790289" localSheetId="2">ECE!$B$85</definedName>
    <definedName name="_Toc512790290" localSheetId="2">ECE!$B$144</definedName>
    <definedName name="_Toc512790292" localSheetId="2">ECE!$B$164</definedName>
    <definedName name="_Toc512790293" localSheetId="2">ECE!$B$172</definedName>
    <definedName name="_Toc512790294" localSheetId="2">ECE!$B$180</definedName>
    <definedName name="_Toc512790295" localSheetId="2">ECE!$B$189</definedName>
    <definedName name="_Toc512790296" localSheetId="2">ECE!$B$201</definedName>
    <definedName name="_Toc512790297" localSheetId="2">ECE!$B$209</definedName>
    <definedName name="_Toc512790298" localSheetId="2">ECE!$B$217</definedName>
    <definedName name="_Toc512790299" localSheetId="2">ECE!$B$226</definedName>
    <definedName name="_Toc512790300" localSheetId="2">ECE!$B$235</definedName>
    <definedName name="_Toc512790301" localSheetId="2">ECE!$B$244</definedName>
    <definedName name="_Toc512790302" localSheetId="2">ECE!$B$277</definedName>
    <definedName name="_Toc512790303" localSheetId="2">ECE!$B$285</definedName>
    <definedName name="_Toc512790304" localSheetId="2">ECE!$B$313</definedName>
    <definedName name="_Toc512790305" localSheetId="2">ECE!$B$324</definedName>
    <definedName name="_Toc512790306" localSheetId="2">ECE!$B$335</definedName>
    <definedName name="_Toc512790307" localSheetId="2">ECE!$B$358</definedName>
    <definedName name="_Toc512790308" localSheetId="2">ECE!$B$366</definedName>
    <definedName name="_Toc512790309" localSheetId="2">ECE!$B$381</definedName>
    <definedName name="_Toc512790310" localSheetId="2">ECE!$B$389</definedName>
    <definedName name="_Toc512790311" localSheetId="2">Primary!$B$3</definedName>
    <definedName name="_Toc512790312" localSheetId="3">Primary!$B$15</definedName>
    <definedName name="_Toc512790313" localSheetId="3">Primary!$B$23</definedName>
    <definedName name="_Toc512790314" localSheetId="3">Primary!$B$31</definedName>
    <definedName name="_Toc512790315" localSheetId="3">Primary!$B$39</definedName>
    <definedName name="_Toc512790316" localSheetId="3">Primary!$B$47</definedName>
    <definedName name="_Toc512790317" localSheetId="3">Primary!$B$55</definedName>
    <definedName name="_Toc512790318" localSheetId="3">Primary!$B$67</definedName>
    <definedName name="_Toc512790319" localSheetId="3">Primary!$B$75</definedName>
    <definedName name="_Toc512790320" localSheetId="3">Primary!$B$83</definedName>
    <definedName name="_Toc512790321" localSheetId="3">Primary!$B$94</definedName>
    <definedName name="_Toc512790322" localSheetId="3">Primary!$B$106</definedName>
    <definedName name="_Toc512790323" localSheetId="3">Primary!$B$116</definedName>
    <definedName name="_Toc512790324" localSheetId="3">Primary!$B$125</definedName>
    <definedName name="_Toc512790325" localSheetId="3">Primary!$B$140</definedName>
    <definedName name="_Toc512790326" localSheetId="3">Primary!$B$146</definedName>
    <definedName name="_Toc512790327" localSheetId="3">Primary!$B$158</definedName>
    <definedName name="_Toc512790328" localSheetId="3">Primary!$B$167</definedName>
    <definedName name="_Toc512790329" localSheetId="3">Primary!$B$200</definedName>
    <definedName name="_Toc512790330" localSheetId="3">Primary!$B$208</definedName>
    <definedName name="_Toc512790331" localSheetId="3">Primary!$B$216</definedName>
    <definedName name="_Toc512790332" localSheetId="3">Primary!$B$237</definedName>
    <definedName name="_Toc512790333" localSheetId="3">Primary!$B$269</definedName>
    <definedName name="_Toc512790334" localSheetId="3">Primary!$B$280</definedName>
    <definedName name="_Toc512790335" localSheetId="3">Primary!$B$291</definedName>
    <definedName name="_Toc512790336" localSheetId="3">Primary!$B$314</definedName>
    <definedName name="_Toc512790337" localSheetId="3">Primary!$B$322</definedName>
    <definedName name="_Toc512790338" localSheetId="3">Primary!$B$337</definedName>
    <definedName name="_Toc512790339" localSheetId="3">Primary!$B$348</definedName>
    <definedName name="_Toc512790340" localSheetId="4">Secondary!$B$4</definedName>
    <definedName name="_Toc512790341" localSheetId="4">Secondary!$B$14</definedName>
    <definedName name="_Toc512790342" localSheetId="4">Secondary!$B$23</definedName>
    <definedName name="_Toc512790343" localSheetId="4">Secondary!$B$31</definedName>
    <definedName name="_Toc512790344" localSheetId="4">Secondary!$B$39</definedName>
    <definedName name="_Toc512790345" localSheetId="4">Secondary!$B$49</definedName>
    <definedName name="_Toc512790346" localSheetId="4">Secondary!$B$61</definedName>
    <definedName name="_Toc512790347" localSheetId="4">Secondary!$B$79</definedName>
    <definedName name="_Toc512790348" localSheetId="4">Secondary!$B$87</definedName>
    <definedName name="_Toc512790349" localSheetId="4">Secondary!$B$96</definedName>
    <definedName name="_Toc512790350" localSheetId="4">Secondary!$B$106</definedName>
    <definedName name="_Toc512790351" localSheetId="4">Secondary!$B$116</definedName>
    <definedName name="_Toc512790352" localSheetId="4">Secondary!$B$124</definedName>
    <definedName name="_Toc512790353" localSheetId="4">Secondary!$B$135</definedName>
    <definedName name="_Toc512790354" localSheetId="4">Secondary!$B$148</definedName>
    <definedName name="_Toc512790355" localSheetId="4">Secondary!$B$158</definedName>
    <definedName name="_Toc512790356" localSheetId="4">Secondary!$B$169</definedName>
    <definedName name="_Toc512790357" localSheetId="4">Secondary!$B$190</definedName>
    <definedName name="_Toc512790358" localSheetId="4">Secondary!$B$196</definedName>
    <definedName name="_Toc512790359" localSheetId="4">Secondary!$B$208</definedName>
    <definedName name="_Toc512790360" localSheetId="4">Secondary!$B$251</definedName>
    <definedName name="_Toc512790361" localSheetId="4">Secondary!$B$284</definedName>
    <definedName name="_Toc512790362" localSheetId="4">Secondary!$B$293</definedName>
    <definedName name="_Toc512790363" localSheetId="4">Secondary!$B$301</definedName>
    <definedName name="_Toc512790364" localSheetId="4">Secondary!$B$324</definedName>
    <definedName name="_Toc512790365" localSheetId="4">Secondary!$B$329</definedName>
    <definedName name="_Toc512790366" localSheetId="4">Secondary!$B$344</definedName>
    <definedName name="_Toc512790367" localSheetId="4">Secondary!$B$362</definedName>
    <definedName name="_Toc512790368" localSheetId="4">Secondary!$B$409</definedName>
    <definedName name="_Toc512790369" localSheetId="4">Secondary!$B$420</definedName>
    <definedName name="_Toc512790370" localSheetId="4">Secondary!$B$431</definedName>
    <definedName name="_Toc512790371" localSheetId="4">Secondary!$B$454</definedName>
    <definedName name="_Toc512790372" localSheetId="4">Secondary!$B$462</definedName>
    <definedName name="_Toc512790373" localSheetId="4">Secondary!$B$477</definedName>
    <definedName name="_Toc512790374" localSheetId="4">Secondary!$B$488</definedName>
    <definedName name="_Toc512790375" localSheetId="5">TVET!$B$4</definedName>
    <definedName name="_Toc512790376" localSheetId="5">TVET!$B$13</definedName>
    <definedName name="_Toc512790377" localSheetId="5">TVET!$B$20</definedName>
    <definedName name="_Toc512790378" localSheetId="5">TVET!$B$27</definedName>
    <definedName name="_Toc512790379" localSheetId="5">TVET!$B$34</definedName>
    <definedName name="_Toc512790380" localSheetId="5">TVET!$B$43</definedName>
    <definedName name="_Toc512790381" localSheetId="5">TVET!$B$51</definedName>
    <definedName name="_Toc512790382" localSheetId="5">TVET!$B$63</definedName>
    <definedName name="_Toc512790383" localSheetId="5">TVET!$B$73</definedName>
    <definedName name="_Toc512790384" localSheetId="5">TVET!$B$79</definedName>
    <definedName name="_Toc512790385" localSheetId="5">TVET!$B$95</definedName>
    <definedName name="_Toc512790386" localSheetId="5">TVET!$B$119</definedName>
    <definedName name="_Toc512790387" localSheetId="5">TVET!$B$155</definedName>
    <definedName name="_Toc512790388" localSheetId="5">TVET!$B$163</definedName>
    <definedName name="_Toc512790389" localSheetId="5">TVET!$B$171</definedName>
    <definedName name="_Toc512790390" localSheetId="5">TVET!$B$183</definedName>
    <definedName name="_Toc512790391" localSheetId="6">'TERTIARY EDUCATION'!$B$4</definedName>
    <definedName name="_Toc512790392" localSheetId="6">'TERTIARY EDUCATION'!$B$16</definedName>
    <definedName name="_Toc512790393" localSheetId="6">'TERTIARY EDUCATION'!$B$35</definedName>
    <definedName name="_Toc512790394" localSheetId="6">'TERTIARY EDUCATION'!$B$53</definedName>
    <definedName name="_Toc512790395" localSheetId="6">'TERTIARY EDUCATION'!$B$71</definedName>
    <definedName name="_Toc512790396" localSheetId="6">'TERTIARY EDUCATION'!$B$85</definedName>
    <definedName name="_Toc512790397" localSheetId="6">'TERTIARY EDUCATION'!$B$94</definedName>
    <definedName name="_Toc512790398" localSheetId="6">'TERTIARY EDUCATION'!$B$112</definedName>
    <definedName name="_Toc512790399" localSheetId="6">'TERTIARY EDUCATION'!$B$131</definedName>
    <definedName name="_Toc512790400" localSheetId="6">'TERTIARY EDUCATION'!$B$149</definedName>
    <definedName name="_Toc512790401" localSheetId="6">'TERTIARY EDUCATION'!$B$162</definedName>
    <definedName name="_Toc512790402" localSheetId="6">'TERTIARY EDUCATION'!$B$195</definedName>
    <definedName name="_Toc512790403" localSheetId="6">'TERTIARY EDUCATION'!$B$210</definedName>
    <definedName name="_Toc512790404" localSheetId="6">'TERTIARY EDUCATION'!$B$222</definedName>
    <definedName name="_Toc512790405" localSheetId="7">'ADULT LITERACY EDUCATION'!$B$4</definedName>
    <definedName name="_Toc512790406" localSheetId="7">'ADULT LITERACY EDUCATION'!$B$19</definedName>
    <definedName name="_Toc512790407" localSheetId="7">'ADULT LITERACY EDUCATION'!$B$28</definedName>
    <definedName name="_Toc512790408" localSheetId="7">'ADULT LITERACY EDUCATION'!$B$51</definedName>
    <definedName name="_Toc512790409" localSheetId="7">'ADULT LITERACY EDUCATION'!$B$59</definedName>
    <definedName name="_Toc512790476" localSheetId="2">ECE!$B$397</definedName>
    <definedName name="_Toc512790477" localSheetId="2">ECE!$B$437</definedName>
    <definedName name="_Toc512790478" localSheetId="2">ECE!$B$477</definedName>
    <definedName name="_Toc512790479" localSheetId="3">Primary!$B$359</definedName>
    <definedName name="_Toc512790480" localSheetId="3">Primary!$B$399</definedName>
    <definedName name="_Toc512790481" localSheetId="3">Primary!$B$439</definedName>
    <definedName name="_Toc512790482" localSheetId="4">Secondary!$B$499</definedName>
    <definedName name="_Toc512790483" localSheetId="4">Secondary!$B$539</definedName>
    <definedName name="_Toc512790484" localSheetId="4">#REF!</definedName>
    <definedName name="_Toc512790485" localSheetId="5">TVET!$B$202</definedName>
    <definedName name="_Toc512790486" localSheetId="5">TVET!$B$242</definedName>
    <definedName name="_Toc512790487" localSheetId="5">TVET!$B$281</definedName>
    <definedName name="_Toc512790488" localSheetId="7">'ADULT LITERACY EDUCATION'!$B$90</definedName>
    <definedName name="_Toc512790489" localSheetId="7">'ADULT LITERACY EDUCATION'!$B$130</definedName>
    <definedName name="_Toc512790490" localSheetId="7">'ADULT LITERACY EDUCATION'!$B$170</definedName>
    <definedName name="_Toc513216289" localSheetId="4">Secondary!#REF!</definedName>
    <definedName name="_Toc514077228" localSheetId="6">'TERTIARY EDUCATION'!$B$177</definedName>
    <definedName name="_Toc514077229" localSheetId="6">'TERTIARY EDUCATION'!$B$187</definedName>
    <definedName name="_Toc514788825" localSheetId="2">ECE!$B$303</definedName>
    <definedName name="_Toc514788855" localSheetId="3">Primary!$B$253</definedName>
    <definedName name="_Toc514788891" localSheetId="4">Secondary!$B$377</definedName>
    <definedName name="OLE_LINK1" localSheetId="1">'General overview'!$F$12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1" l="1"/>
  <c r="C67" i="1"/>
  <c r="C32" i="1"/>
  <c r="C156" i="1" l="1"/>
  <c r="C155" i="1"/>
  <c r="C161" i="1"/>
  <c r="C160" i="1"/>
  <c r="C119" i="1"/>
  <c r="C118" i="1"/>
  <c r="C134" i="1"/>
  <c r="C133" i="1"/>
  <c r="G310" i="7" l="1"/>
  <c r="F310" i="7"/>
  <c r="G309" i="7"/>
  <c r="F309" i="7"/>
  <c r="G308" i="7"/>
  <c r="F308" i="7"/>
  <c r="G307" i="7"/>
  <c r="F307" i="7"/>
  <c r="G306" i="7"/>
  <c r="F306" i="7"/>
  <c r="G305" i="7"/>
  <c r="F305" i="7"/>
  <c r="G304" i="7"/>
  <c r="F304" i="7"/>
  <c r="G303" i="7"/>
  <c r="F303" i="7"/>
  <c r="G302" i="7"/>
  <c r="F302" i="7"/>
  <c r="G301" i="7"/>
  <c r="F301" i="7"/>
  <c r="G300" i="7"/>
  <c r="F300" i="7"/>
  <c r="G298" i="7"/>
  <c r="F298" i="7"/>
  <c r="G297" i="7"/>
  <c r="F297" i="7"/>
  <c r="G296" i="7"/>
  <c r="F296" i="7"/>
  <c r="G295" i="7"/>
  <c r="F295" i="7"/>
  <c r="G294" i="7"/>
  <c r="F294" i="7"/>
  <c r="G293" i="7"/>
  <c r="F293" i="7"/>
  <c r="G292" i="7"/>
  <c r="F292" i="7"/>
  <c r="G291" i="7"/>
  <c r="F291" i="7"/>
  <c r="G290" i="7"/>
  <c r="F290" i="7"/>
  <c r="G289" i="7"/>
  <c r="F289" i="7"/>
  <c r="G288" i="7"/>
  <c r="F288" i="7"/>
  <c r="G286" i="7"/>
  <c r="F286" i="7"/>
  <c r="G285" i="7"/>
  <c r="F285" i="7"/>
  <c r="G284" i="7"/>
  <c r="F284" i="7"/>
  <c r="G283" i="7"/>
  <c r="F283" i="7"/>
  <c r="G282" i="7"/>
  <c r="F282" i="7"/>
  <c r="G281" i="7"/>
  <c r="F281" i="7"/>
  <c r="G280" i="7"/>
  <c r="F280" i="7"/>
  <c r="G279" i="7"/>
  <c r="F279" i="7"/>
  <c r="G278" i="7"/>
  <c r="F278" i="7"/>
  <c r="G277" i="7"/>
  <c r="F277" i="7"/>
  <c r="G276" i="7"/>
  <c r="F276" i="7"/>
  <c r="G271" i="7" l="1"/>
  <c r="F271" i="7"/>
  <c r="G270" i="7"/>
  <c r="F270" i="7"/>
  <c r="G269" i="7"/>
  <c r="F269" i="7"/>
  <c r="G268" i="7"/>
  <c r="F268" i="7"/>
  <c r="G267" i="7"/>
  <c r="F267" i="7"/>
  <c r="G266" i="7"/>
  <c r="F266" i="7"/>
  <c r="G265" i="7"/>
  <c r="F265" i="7"/>
  <c r="G264" i="7"/>
  <c r="F264" i="7"/>
  <c r="G263" i="7"/>
  <c r="F263" i="7"/>
  <c r="G262" i="7"/>
  <c r="F262" i="7"/>
  <c r="G261" i="7"/>
  <c r="F261" i="7"/>
  <c r="G259" i="7"/>
  <c r="F259" i="7"/>
  <c r="G258" i="7"/>
  <c r="F258" i="7"/>
  <c r="G257" i="7"/>
  <c r="F257" i="7"/>
  <c r="G256" i="7"/>
  <c r="F256" i="7"/>
  <c r="G255" i="7"/>
  <c r="F255" i="7"/>
  <c r="G254" i="7"/>
  <c r="F254" i="7"/>
  <c r="G253" i="7"/>
  <c r="F253" i="7"/>
  <c r="G252" i="7"/>
  <c r="F252" i="7"/>
  <c r="G251" i="7"/>
  <c r="F251" i="7"/>
  <c r="G250" i="7"/>
  <c r="F250" i="7"/>
  <c r="G249" i="7"/>
  <c r="F249" i="7"/>
  <c r="G247" i="7"/>
  <c r="F247" i="7"/>
  <c r="G246" i="7"/>
  <c r="F246" i="7"/>
  <c r="G245" i="7"/>
  <c r="F245" i="7"/>
  <c r="G244" i="7"/>
  <c r="F244" i="7"/>
  <c r="G243" i="7"/>
  <c r="F243" i="7"/>
  <c r="G242" i="7"/>
  <c r="F242" i="7"/>
  <c r="G241" i="7"/>
  <c r="F241" i="7"/>
  <c r="G240" i="7"/>
  <c r="F240" i="7"/>
  <c r="G239" i="7"/>
  <c r="F239" i="7"/>
  <c r="G238" i="7"/>
  <c r="F238" i="7"/>
  <c r="G237" i="7"/>
  <c r="F237" i="7"/>
  <c r="C171" i="1" l="1"/>
  <c r="C170" i="1"/>
  <c r="C169" i="1"/>
  <c r="C167" i="1"/>
  <c r="C168" i="1"/>
  <c r="C166" i="1"/>
  <c r="C165" i="1"/>
  <c r="C164" i="1"/>
  <c r="A163" i="1"/>
  <c r="C150" i="1"/>
  <c r="C159" i="1"/>
  <c r="C158" i="1"/>
  <c r="C157" i="1"/>
  <c r="C154" i="1"/>
  <c r="C153" i="1"/>
  <c r="C152" i="1"/>
  <c r="C151" i="1"/>
  <c r="C149" i="1"/>
  <c r="C148" i="1"/>
  <c r="C147" i="1"/>
  <c r="C146" i="1"/>
  <c r="C145" i="1"/>
  <c r="C144" i="1"/>
  <c r="A143" i="1"/>
  <c r="C141" i="1"/>
  <c r="C140" i="1"/>
  <c r="C139" i="1"/>
  <c r="C138" i="1"/>
  <c r="C137" i="1"/>
  <c r="C136" i="1"/>
  <c r="C135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A120" i="1"/>
  <c r="C117" i="1"/>
  <c r="C116" i="1"/>
  <c r="C115" i="1"/>
  <c r="C114" i="1"/>
  <c r="C113" i="1"/>
  <c r="C112" i="1"/>
  <c r="C111" i="1"/>
  <c r="C110" i="1"/>
  <c r="C109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A79" i="1"/>
  <c r="C77" i="1"/>
  <c r="C76" i="1"/>
  <c r="C75" i="1"/>
  <c r="C74" i="1"/>
  <c r="C73" i="1"/>
  <c r="C72" i="1"/>
  <c r="C71" i="1"/>
  <c r="C70" i="1"/>
  <c r="C69" i="1"/>
  <c r="C68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A44" i="1"/>
  <c r="C42" i="1"/>
  <c r="C41" i="1"/>
  <c r="C40" i="1"/>
  <c r="C16" i="1"/>
  <c r="B17" i="1"/>
  <c r="C6" i="1"/>
  <c r="C39" i="1"/>
  <c r="C38" i="1"/>
  <c r="C37" i="1"/>
  <c r="C36" i="1"/>
  <c r="C35" i="1"/>
  <c r="C34" i="1"/>
  <c r="C33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5" i="1"/>
  <c r="C14" i="1"/>
  <c r="C13" i="1"/>
  <c r="C12" i="1"/>
  <c r="C11" i="1"/>
  <c r="C10" i="1"/>
  <c r="B9" i="1"/>
  <c r="C8" i="1"/>
  <c r="A7" i="1"/>
  <c r="C5" i="1" l="1"/>
  <c r="C4" i="1"/>
  <c r="A3" i="1"/>
</calcChain>
</file>

<file path=xl/sharedStrings.xml><?xml version="1.0" encoding="utf-8"?>
<sst xmlns="http://schemas.openxmlformats.org/spreadsheetml/2006/main" count="3028" uniqueCount="858">
  <si>
    <t>Levels</t>
  </si>
  <si>
    <t>Schools/ centres</t>
  </si>
  <si>
    <t>Students</t>
  </si>
  <si>
    <t>Staff</t>
  </si>
  <si>
    <t>Male</t>
  </si>
  <si>
    <t>Female</t>
  </si>
  <si>
    <t>Total</t>
  </si>
  <si>
    <t>Pre-Nursery</t>
  </si>
  <si>
    <t>Pre-primary</t>
  </si>
  <si>
    <t>Primary</t>
  </si>
  <si>
    <t>General Secondary</t>
  </si>
  <si>
    <t>TVET</t>
  </si>
  <si>
    <t>General Tertiary</t>
  </si>
  <si>
    <t>Adult literacy</t>
  </si>
  <si>
    <t>Table 1.1: Number of schools, students and staff in 2017</t>
  </si>
  <si>
    <t>Age group</t>
  </si>
  <si>
    <t>Participation rate in 2017</t>
  </si>
  <si>
    <t>3-6 age group</t>
  </si>
  <si>
    <t>6 years</t>
  </si>
  <si>
    <t>7-12 age group</t>
  </si>
  <si>
    <t>13-18 age group</t>
  </si>
  <si>
    <t>7-18 age group</t>
  </si>
  <si>
    <t>15-24 age group</t>
  </si>
  <si>
    <t>19-23 age group</t>
  </si>
  <si>
    <t>3-23 age group</t>
  </si>
  <si>
    <t>Table 1.2: Participation rate by different age groups in 2017</t>
  </si>
  <si>
    <t xml:space="preserve">2 EARLY CHILDHOOD EDUCATION </t>
  </si>
  <si>
    <t>Table 2.1: Number of ECE Schools /Centres, learners and Staff in 2017</t>
  </si>
  <si>
    <t>Level</t>
  </si>
  <si>
    <t>Schools/ Centres</t>
  </si>
  <si>
    <t>Learners</t>
  </si>
  <si>
    <t xml:space="preserve">Total </t>
  </si>
  <si>
    <t>Total ECE</t>
  </si>
  <si>
    <t>Table 2.2: Pre-nursery Infrastructure in 2017</t>
  </si>
  <si>
    <t>Description/Year</t>
  </si>
  <si>
    <t>Percentage</t>
  </si>
  <si>
    <t>Total number of Pre-nursery Centres</t>
  </si>
  <si>
    <t xml:space="preserve">   Pre-nursery Centres by status</t>
  </si>
  <si>
    <t xml:space="preserve"> Number of accredited Centres</t>
  </si>
  <si>
    <t xml:space="preserve"> Number of non-accredited Centres</t>
  </si>
  <si>
    <t xml:space="preserve"> Number of Public Centres</t>
  </si>
  <si>
    <t xml:space="preserve"> Number of private Centres</t>
  </si>
  <si>
    <t>Table 2.3: Number of Pre-nursery by owner in 2017</t>
  </si>
  <si>
    <t>Year</t>
  </si>
  <si>
    <t>Centre by Owner</t>
  </si>
  <si>
    <t>Number</t>
  </si>
  <si>
    <t>Government</t>
  </si>
  <si>
    <t>Catholic</t>
  </si>
  <si>
    <t>Protestant</t>
  </si>
  <si>
    <t>Parents’ associations</t>
  </si>
  <si>
    <t>Individuals/NGOs</t>
  </si>
  <si>
    <t>Table 2.4: Type of services offered in Pre-nursery Centres in 2017</t>
  </si>
  <si>
    <t>Centre by type of services</t>
  </si>
  <si>
    <t>Positive Parent Education program</t>
  </si>
  <si>
    <t>Health and nutrition services</t>
  </si>
  <si>
    <t>Child protection</t>
  </si>
  <si>
    <t>Early learning &amp; stimulation (education)</t>
  </si>
  <si>
    <t>Table 2.5: Number of Pre-nursery children in 2017</t>
  </si>
  <si>
    <t>Indicator/Year</t>
  </si>
  <si>
    <r>
      <t xml:space="preserve">Total </t>
    </r>
    <r>
      <rPr>
        <b/>
        <sz val="12"/>
        <color theme="1"/>
        <rFont val="Gill Sans MT"/>
        <family val="2"/>
      </rPr>
      <t>Pre</t>
    </r>
    <r>
      <rPr>
        <b/>
        <sz val="12"/>
        <color rgb="FF000000"/>
        <rFont val="Gill Sans MT"/>
        <family val="2"/>
      </rPr>
      <t>-nursery learners</t>
    </r>
  </si>
  <si>
    <t xml:space="preserve"> Boys</t>
  </si>
  <si>
    <t xml:space="preserve"> Girls</t>
  </si>
  <si>
    <t>% of Boys</t>
  </si>
  <si>
    <t>% of Girls</t>
  </si>
  <si>
    <t>Pre-nursery learners in private centres</t>
  </si>
  <si>
    <t>Pre-nursery learners in Public centres</t>
  </si>
  <si>
    <t>Table 2.6: Care-givers in Pre-nursery centres in 2017</t>
  </si>
  <si>
    <t xml:space="preserve"> Total Care-givers in Pre-nursery Centres</t>
  </si>
  <si>
    <t xml:space="preserve">Male </t>
  </si>
  <si>
    <t xml:space="preserve">Female </t>
  </si>
  <si>
    <t xml:space="preserve">% of Male </t>
  </si>
  <si>
    <t xml:space="preserve">% of Female </t>
  </si>
  <si>
    <t>Pre-nursery Care-givers in Private Centres</t>
  </si>
  <si>
    <t>Pre-nursery Care-givers in Public Centres</t>
  </si>
  <si>
    <t xml:space="preserve">Pre-nursery Care-givers Trained </t>
  </si>
  <si>
    <t>Male Trained</t>
  </si>
  <si>
    <t xml:space="preserve">Female Trained </t>
  </si>
  <si>
    <r>
      <t xml:space="preserve">% of Trained </t>
    </r>
    <r>
      <rPr>
        <sz val="12"/>
        <color rgb="FF000000"/>
        <rFont val="Gill Sans MT"/>
        <family val="2"/>
      </rPr>
      <t>Car</t>
    </r>
    <r>
      <rPr>
        <b/>
        <sz val="12"/>
        <color rgb="FF000000"/>
        <rFont val="Gill Sans MT"/>
        <family val="2"/>
      </rPr>
      <t>e</t>
    </r>
    <r>
      <rPr>
        <i/>
        <sz val="12"/>
        <color rgb="FF000000"/>
        <rFont val="Gill Sans MT"/>
        <family val="2"/>
      </rPr>
      <t>-givers</t>
    </r>
  </si>
  <si>
    <t xml:space="preserve">% of Male Trained </t>
  </si>
  <si>
    <t xml:space="preserve">% Female Trained </t>
  </si>
  <si>
    <t>Learners:  Care-givers Ratio</t>
  </si>
  <si>
    <t>Learners: Trained Care-givers Ratio</t>
  </si>
  <si>
    <t>Table 2.7: Water and Sanitation in Pre-nursery centres for 2017</t>
  </si>
  <si>
    <t>Number of Pre-nursery Centres with rain water harvesting system</t>
  </si>
  <si>
    <t>% of Pre-nursery Centres with Rain water harvesting system</t>
  </si>
  <si>
    <t>Number of Pre-nursery Centre with Tap water supply</t>
  </si>
  <si>
    <t>% of Pre-nursery Centres with Tap water supply</t>
  </si>
  <si>
    <t>Number of Pre-nursery Centres with toilet</t>
  </si>
  <si>
    <t>% of Pre-nursery Centre with toilets</t>
  </si>
  <si>
    <t>Number of Pre-nursery Centres with single sex toilet</t>
  </si>
  <si>
    <t>% of Pre-nursery Centres with single sex toilets</t>
  </si>
  <si>
    <t>Number of toilets in the Centres</t>
  </si>
  <si>
    <t>For Girls students</t>
  </si>
  <si>
    <t>For Boys students</t>
  </si>
  <si>
    <t>Ratio toilet per children</t>
  </si>
  <si>
    <t>Girls students</t>
  </si>
  <si>
    <t>Boys students</t>
  </si>
  <si>
    <t>Table 2.8: Pre-Primary School Infrastructure in 2016 and 2017</t>
  </si>
  <si>
    <t>Schools</t>
  </si>
  <si>
    <t>Accredited schools</t>
  </si>
  <si>
    <t>Non- accredited schools</t>
  </si>
  <si>
    <t>Number of In-use classroom</t>
  </si>
  <si>
    <t>Pupils Classroom ratio</t>
  </si>
  <si>
    <t>Number of desks</t>
  </si>
  <si>
    <t>Pupils per Desk</t>
  </si>
  <si>
    <t>Number of Pre-primary schools located in the same premises with a higher level</t>
  </si>
  <si>
    <t>Percentage of pre-primary schools located in the same premises with a higher level</t>
  </si>
  <si>
    <t xml:space="preserve">Table 2.9: Number of pre-primary schools, by schools ‘status in 2016 and 2017 </t>
  </si>
  <si>
    <t>Status</t>
  </si>
  <si>
    <t>pupils per school</t>
  </si>
  <si>
    <t>Public</t>
  </si>
  <si>
    <t>Government aided</t>
  </si>
  <si>
    <t>Private</t>
  </si>
  <si>
    <t xml:space="preserve">Table 2.10: Number of pre-primary classrooms, by schools ‘status in 2016 and 2017 </t>
  </si>
  <si>
    <t>Classrooms</t>
  </si>
  <si>
    <t>Pupil per classroom</t>
  </si>
  <si>
    <t xml:space="preserve">Table 2.11: Number of pre-primary desks, by schools ‘status in 2016 and 2017 </t>
  </si>
  <si>
    <t>Desks</t>
  </si>
  <si>
    <t>Pupil per desk</t>
  </si>
  <si>
    <r>
      <t xml:space="preserve">Table 2.12: Number of pre-primary schools, by </t>
    </r>
    <r>
      <rPr>
        <sz val="12"/>
        <color rgb="FF000000"/>
        <rFont val="Gill Sans MT"/>
        <family val="2"/>
      </rPr>
      <t>settings</t>
    </r>
    <r>
      <rPr>
        <sz val="12"/>
        <color theme="1"/>
        <rFont val="Gill Sans MT"/>
        <family val="2"/>
      </rPr>
      <t xml:space="preserve"> in 2016 and 2017</t>
    </r>
  </si>
  <si>
    <t>Schools by Settings</t>
  </si>
  <si>
    <t>1.      Pre- Primary only:</t>
  </si>
  <si>
    <t>2.      Pre- Primary + Primary</t>
  </si>
  <si>
    <t xml:space="preserve">3.      Pre- Primary+9YBE </t>
  </si>
  <si>
    <t>4.      Pre- Primary+12YBE</t>
  </si>
  <si>
    <t>Table 2.13: Number of pre-primary schools, by ownership in 2016 and 2017</t>
  </si>
  <si>
    <t>School by Owner</t>
  </si>
  <si>
    <t>Adventist</t>
  </si>
  <si>
    <t>Islamic</t>
  </si>
  <si>
    <t>Parents associations</t>
  </si>
  <si>
    <t>Table 2.14: Pre-primary pupils enrolled in 2016 and 2017</t>
  </si>
  <si>
    <t>Total (pupils)</t>
  </si>
  <si>
    <t>Table 2.15 Number of pre-primary pupils enrolled in 2017 by status</t>
  </si>
  <si>
    <t>Boys</t>
  </si>
  <si>
    <t>Girls</t>
  </si>
  <si>
    <t>Table 2.16: Pre-primary school pupil’s enrolment by grade in 2016 and 2017</t>
  </si>
  <si>
    <t>Grade</t>
  </si>
  <si>
    <t>Nursery 1</t>
  </si>
  <si>
    <t>Nursery 2</t>
  </si>
  <si>
    <t>Nursery 3</t>
  </si>
  <si>
    <t>Table 2.17: Pre-primary GER and NER in 2016 and 2017</t>
  </si>
  <si>
    <t>Gross Enrolment Rate (Overall)</t>
  </si>
  <si>
    <t>GER Boys</t>
  </si>
  <si>
    <t>GER Girls</t>
  </si>
  <si>
    <t>Net Enrolment Rate (Overall)</t>
  </si>
  <si>
    <t>NER Boys</t>
  </si>
  <si>
    <t>NER Girls</t>
  </si>
  <si>
    <t>Table 2.18: Pre-primary GIR and NIR in 2016 and 2017</t>
  </si>
  <si>
    <t>Gross Intake Rate in N1 (Overall)</t>
  </si>
  <si>
    <t>GIR_N1 Boys</t>
  </si>
  <si>
    <t>GIR_N1 Girls</t>
  </si>
  <si>
    <t>Net Intake Rate in N1 (Overall)</t>
  </si>
  <si>
    <t>NIR_N1 Boys</t>
  </si>
  <si>
    <t>NIR_N1 Girls</t>
  </si>
  <si>
    <t>Table 2.19: Preprimary school staff in 2016 and 2017</t>
  </si>
  <si>
    <t>INDICATOR/YEAR</t>
  </si>
  <si>
    <t xml:space="preserve">School staff </t>
  </si>
  <si>
    <t>Teaching staff</t>
  </si>
  <si>
    <t>Administrative staff</t>
  </si>
  <si>
    <t xml:space="preserve">Qualified Male Teachers </t>
  </si>
  <si>
    <t xml:space="preserve">Qualified Female Teachers </t>
  </si>
  <si>
    <t>% of Qualified Teachers</t>
  </si>
  <si>
    <t>% of Qualified Male teachers</t>
  </si>
  <si>
    <t>% Qualified Female teachers</t>
  </si>
  <si>
    <t xml:space="preserve">Trained Male Teachers </t>
  </si>
  <si>
    <t xml:space="preserve">Trained Female Teachers </t>
  </si>
  <si>
    <t>% of Trained Teachers</t>
  </si>
  <si>
    <t>% of Trained Male teachers</t>
  </si>
  <si>
    <t>% Trained Female teachers</t>
  </si>
  <si>
    <t>Pupils: Teacher Ratio</t>
  </si>
  <si>
    <t>Pupils: Qualified Teacher Ratio</t>
  </si>
  <si>
    <t>Pupils: Trained Teacher Ratio</t>
  </si>
  <si>
    <t>Table 2.20: Number of pre-primary school staff in 2017 school year by status</t>
  </si>
  <si>
    <t>Table 2.21: Books used in pre-primary schools by level and subject in 2017</t>
  </si>
  <si>
    <t>Number of books</t>
  </si>
  <si>
    <t>Pre-primary SPECIALISATION</t>
  </si>
  <si>
    <t>Pre - Maths</t>
  </si>
  <si>
    <t>Kinyarwanda</t>
  </si>
  <si>
    <t>English</t>
  </si>
  <si>
    <t>Pre - writing</t>
  </si>
  <si>
    <t>Social studies</t>
  </si>
  <si>
    <t>Reading</t>
  </si>
  <si>
    <t>Pupil: book ratio</t>
  </si>
  <si>
    <t>overall</t>
  </si>
  <si>
    <t>Number of school with Hydro electricity supply</t>
  </si>
  <si>
    <t>% of school with Hydro electricity supply</t>
  </si>
  <si>
    <t>Number of school with Solar power</t>
  </si>
  <si>
    <t>% of school with Solar power</t>
  </si>
  <si>
    <t>Number of school with Electric power generator supply</t>
  </si>
  <si>
    <t>% of school with Electric power generator supply</t>
  </si>
  <si>
    <t>Number of school with Biogas system</t>
  </si>
  <si>
    <t>% of school with Biogas system</t>
  </si>
  <si>
    <t>Number of Preprimary school with improved drinking water</t>
  </si>
  <si>
    <t>% of Preprimary school with improved drinking water</t>
  </si>
  <si>
    <t>Number of Preprimary school with rain water harvesting system</t>
  </si>
  <si>
    <t>% of Preprimary school with Rain water harvesting system</t>
  </si>
  <si>
    <t>Number of preprimary school with Tap water supply</t>
  </si>
  <si>
    <t>% of Preprimary schools with Tap water supply</t>
  </si>
  <si>
    <t>Number of Preprimary school with Hand washing facilities</t>
  </si>
  <si>
    <t>% of Preprimary school with Hand washing facilities</t>
  </si>
  <si>
    <t>Number of preprimary school with toilet</t>
  </si>
  <si>
    <t>% of Preprimary school with toilets</t>
  </si>
  <si>
    <t>Number of toilets in the school</t>
  </si>
  <si>
    <t>For female</t>
  </si>
  <si>
    <t>For Male</t>
  </si>
  <si>
    <t>For students</t>
  </si>
  <si>
    <t>For staff</t>
  </si>
  <si>
    <t>For female staff</t>
  </si>
  <si>
    <t>For Male staff</t>
  </si>
  <si>
    <t>Ratio toilet per users</t>
  </si>
  <si>
    <t>Female staff</t>
  </si>
  <si>
    <t>Male staff</t>
  </si>
  <si>
    <t>Number of Preprimary school participating in school feeding</t>
  </si>
  <si>
    <t>% of Preprimary school participating in school feeding</t>
  </si>
  <si>
    <t>Number of school with nutrition garden</t>
  </si>
  <si>
    <t>% of school with nutrition garden</t>
  </si>
  <si>
    <t>Number of students feed at school</t>
  </si>
  <si>
    <t>Number of school with adapted infrastructure and materials for students with disabilities</t>
  </si>
  <si>
    <t>% of school with adapted infrastructure and materials for students with disabilities</t>
  </si>
  <si>
    <t xml:space="preserve">Number of students with disability enrolled in Pre-primary </t>
  </si>
  <si>
    <t xml:space="preserve">Boys </t>
  </si>
  <si>
    <t>Number of teacher trained in special needs and inclusive education</t>
  </si>
  <si>
    <t>% of Male</t>
  </si>
  <si>
    <t>% of Female</t>
  </si>
  <si>
    <t>Type of disability</t>
  </si>
  <si>
    <t>TOTAL</t>
  </si>
  <si>
    <t>Hearing</t>
  </si>
  <si>
    <t>Visual</t>
  </si>
  <si>
    <t>Speaking</t>
  </si>
  <si>
    <t>Other Physical</t>
  </si>
  <si>
    <t>Learning</t>
  </si>
  <si>
    <t>Multiple disabilities</t>
  </si>
  <si>
    <r>
      <rPr>
        <b/>
        <sz val="13"/>
        <color rgb="FF0033CC"/>
        <rFont val="Times New Roman"/>
        <family val="1"/>
      </rPr>
      <t>3</t>
    </r>
    <r>
      <rPr>
        <b/>
        <sz val="12"/>
        <color rgb="FF0033CC"/>
        <rFont val="Times New Roman"/>
        <family val="1"/>
      </rPr>
      <t> </t>
    </r>
    <r>
      <rPr>
        <b/>
        <sz val="7"/>
        <color rgb="FF0033CC"/>
        <rFont val="Times New Roman"/>
        <family val="1"/>
      </rPr>
      <t xml:space="preserve">   </t>
    </r>
    <r>
      <rPr>
        <b/>
        <sz val="12"/>
        <color rgb="FF0033CC"/>
        <rFont val="Gill Sans MT"/>
        <family val="2"/>
      </rPr>
      <t>PRIMARY EDUCATION</t>
    </r>
  </si>
  <si>
    <t>Table 3.1: Primary school infrastructure in 2016 and 2017</t>
  </si>
  <si>
    <t>DESCRIPTION/YEAR</t>
  </si>
  <si>
    <t>Non-Accredited schools</t>
  </si>
  <si>
    <t>Number of In-Use classrooms</t>
  </si>
  <si>
    <t>Number of Classes</t>
  </si>
  <si>
    <t>Pupils per class</t>
  </si>
  <si>
    <t>Table 3.2: Number of primary schools in 2016 and 2017 by schools’ status</t>
  </si>
  <si>
    <t>Pupil per School</t>
  </si>
  <si>
    <t>Table 3.3: Number of primary classrooms in 2016 and 2017 by schools’ status</t>
  </si>
  <si>
    <t>Classroom</t>
  </si>
  <si>
    <t>Pupil per Classroom</t>
  </si>
  <si>
    <t>Table 3.4: Number of primary schools’ classes in 2016 and 2017 by schools’ status</t>
  </si>
  <si>
    <t>Class</t>
  </si>
  <si>
    <t>Pupil per Class</t>
  </si>
  <si>
    <t>Table 3.5: Number of primary schools’ desks in 2016 and 2017 by schools’ status</t>
  </si>
  <si>
    <t>Desk</t>
  </si>
  <si>
    <t>Table 3.6: Number of primary schools by settings in 2016 and 2017</t>
  </si>
  <si>
    <t>Primary only</t>
  </si>
  <si>
    <t>Primary+ Secondary ordinary level </t>
  </si>
  <si>
    <t>Primary+ Secondary (O+A' level) </t>
  </si>
  <si>
    <t>Table 3.7: Number of primary schools by owner in 2016 and 2017</t>
  </si>
  <si>
    <t>Table 3.8: Primary school’s pupils in 2016 and 2017</t>
  </si>
  <si>
    <t>Table 3.9: Number of primary school pupils enrolled in 2016 and 2017 by status</t>
  </si>
  <si>
    <t xml:space="preserve">Table 3.10: Primary school pupils enrolled in 2016 and 2017 by grade </t>
  </si>
  <si>
    <t>Primary 1</t>
  </si>
  <si>
    <t>Primary 2</t>
  </si>
  <si>
    <t>Primary 3</t>
  </si>
  <si>
    <t>Primary 4</t>
  </si>
  <si>
    <t>Primary 5</t>
  </si>
  <si>
    <t>Primary 6</t>
  </si>
  <si>
    <t xml:space="preserve">Table 3.11: Promotion, repetition and dropout rate in primary schools </t>
  </si>
  <si>
    <t>2015_2016</t>
  </si>
  <si>
    <t>2016_2017</t>
  </si>
  <si>
    <t>Promotion rate</t>
  </si>
  <si>
    <t xml:space="preserve">Repetition Rate </t>
  </si>
  <si>
    <t xml:space="preserve">Dropout Rate </t>
  </si>
  <si>
    <t xml:space="preserve">Table 3.12: Primary promotion, repetition and dropout rate by level in 2016_2017 </t>
  </si>
  <si>
    <t>Repetition rate</t>
  </si>
  <si>
    <t>Dropout rate</t>
  </si>
  <si>
    <t xml:space="preserve"> </t>
  </si>
  <si>
    <t>Table 3.13: Primary GER and NER in 2016 and 2017</t>
  </si>
  <si>
    <t>Table 3.14: Primary GIR and NIR in 2016 and 2017</t>
  </si>
  <si>
    <t>Gross Intake Rate in P1 (Overall)</t>
  </si>
  <si>
    <t>GIR_P1 Boys</t>
  </si>
  <si>
    <t>GIR_P1 Girls</t>
  </si>
  <si>
    <t>Net Intake Rate in P1 (Overall)</t>
  </si>
  <si>
    <t>NIR_P1 Boys</t>
  </si>
  <si>
    <t>NIR_P1 Girls</t>
  </si>
  <si>
    <t>GIR_P6 Boys</t>
  </si>
  <si>
    <t>GIR_P6 Girls</t>
  </si>
  <si>
    <t>Net Intake Rate in P6 (Overall)</t>
  </si>
  <si>
    <t>NIR_P6 Boys</t>
  </si>
  <si>
    <t>NIR_P6 Girls</t>
  </si>
  <si>
    <r>
      <rPr>
        <b/>
        <u/>
        <sz val="13"/>
        <color theme="1"/>
        <rFont val="Calibri"/>
        <family val="2"/>
        <scheme val="minor"/>
      </rPr>
      <t>Gross Intake Rate in P6 (Overall)</t>
    </r>
    <r>
      <rPr>
        <u/>
        <sz val="11"/>
        <color theme="10"/>
        <rFont val="Calibri"/>
        <family val="2"/>
        <scheme val="minor"/>
      </rPr>
      <t xml:space="preserve"> </t>
    </r>
  </si>
  <si>
    <t>Table 3.15: Transition rate from Primary to Lower secondary in 2015 and 2016</t>
  </si>
  <si>
    <t>Transition rate (Overall)</t>
  </si>
  <si>
    <t>TR Boys</t>
  </si>
  <si>
    <t>TR Girls</t>
  </si>
  <si>
    <t>Table 3.16: Primary school leaving examination results for 2016 and 2017</t>
  </si>
  <si>
    <t>Sat for exams</t>
  </si>
  <si>
    <t>Passed the exam</t>
  </si>
  <si>
    <t>National exam pass rate</t>
  </si>
  <si>
    <t>Table 3.17: Newly admitted in P1 pupils of which attended Pre-primary in 2016</t>
  </si>
  <si>
    <t>Number of newly admitted pupils in P1 of which attended Pre-primary</t>
  </si>
  <si>
    <t>Number of boys newly admitted pupils in P1 of which attended Pre-primary</t>
  </si>
  <si>
    <t>Number of Girls newly admitted pupils in P1 of which attended Pre-primary</t>
  </si>
  <si>
    <t>% of newly admitted pupils in P1 of which attended Pre-primary</t>
  </si>
  <si>
    <t>% of boys newly, admitted pupils in P1 of which attended Pre-primary</t>
  </si>
  <si>
    <t>% of girls newly, admitted pupils in P1 of which attended Pre-primary</t>
  </si>
  <si>
    <t>Table 3.18: Primary school staff in 2016 and 2017</t>
  </si>
  <si>
    <t>Qualified Staff</t>
  </si>
  <si>
    <t xml:space="preserve">Qualified Male Staff </t>
  </si>
  <si>
    <t>Qualified Female Staff</t>
  </si>
  <si>
    <t>% of Qualified Staff</t>
  </si>
  <si>
    <t>% of Qualified Male Staff</t>
  </si>
  <si>
    <t>% Qualified Female Staff</t>
  </si>
  <si>
    <t>Trained Staff</t>
  </si>
  <si>
    <t>Trained Male Staff</t>
  </si>
  <si>
    <t>Trained Female Staff</t>
  </si>
  <si>
    <t>% of Trained Staff</t>
  </si>
  <si>
    <t>% of Trained Male Staff</t>
  </si>
  <si>
    <t>% Trained Female Staff</t>
  </si>
  <si>
    <t>Table 3.19: Primary school staff in 2016 and 2017 by status</t>
  </si>
  <si>
    <t>Table 3.20: Number of Primary school staff in 2017 by status</t>
  </si>
  <si>
    <t>Qualified Teachers</t>
  </si>
  <si>
    <t>Trained Teachers</t>
  </si>
  <si>
    <t>Table 3.21: ICT, science and technology in primary schools for 2016 and 2017</t>
  </si>
  <si>
    <t>Number of schools with computers</t>
  </si>
  <si>
    <t>% of school with computers</t>
  </si>
  <si>
    <t>Number of computers</t>
  </si>
  <si>
    <t>Computers for students</t>
  </si>
  <si>
    <t>Computers for administration</t>
  </si>
  <si>
    <t>Computers for teachers</t>
  </si>
  <si>
    <t>Computers per users</t>
  </si>
  <si>
    <t xml:space="preserve">Ratio students per computer </t>
  </si>
  <si>
    <t xml:space="preserve">Ratio administrative staff per computer </t>
  </si>
  <si>
    <t>Ratio Teaching staff per Computer</t>
  </si>
  <si>
    <t>Number of school with internet connectivity</t>
  </si>
  <si>
    <t>% of school with internet connectivity</t>
  </si>
  <si>
    <t>Number of school using ICT for teaching and learning</t>
  </si>
  <si>
    <t>% of school using ICT for teaching and learning</t>
  </si>
  <si>
    <t>Number of Primary schools with sciences Kits</t>
  </si>
  <si>
    <t>% of school with sciences Kits</t>
  </si>
  <si>
    <t>Number of ICT qualified teachers</t>
  </si>
  <si>
    <t>Table 3.22: Books used in primary schools by grade and subject in 2017</t>
  </si>
  <si>
    <t xml:space="preserve">               Level</t>
  </si>
  <si>
    <t>P1</t>
  </si>
  <si>
    <t>P2</t>
  </si>
  <si>
    <t>P3</t>
  </si>
  <si>
    <t>P4</t>
  </si>
  <si>
    <t>P5</t>
  </si>
  <si>
    <t>P6</t>
  </si>
  <si>
    <t>Mathematics</t>
  </si>
  <si>
    <t>Elementary science and Technology</t>
  </si>
  <si>
    <t xml:space="preserve">                   Level</t>
  </si>
  <si>
    <t>Overall</t>
  </si>
  <si>
    <t>Number of primary school with improved drinking water</t>
  </si>
  <si>
    <t>% of primary school with improved drinking water</t>
  </si>
  <si>
    <t>Number of primary school with rain water harvesting system</t>
  </si>
  <si>
    <t>% of primary school with Rain water harvesting system</t>
  </si>
  <si>
    <t>Number of primary school with Tap water supply</t>
  </si>
  <si>
    <t>% of primary schools with Tap water supply</t>
  </si>
  <si>
    <t>Number of primary school with Hand washing facilities</t>
  </si>
  <si>
    <t>% of primary school with Hand washing facilities</t>
  </si>
  <si>
    <t>Number of primary school with toilet</t>
  </si>
  <si>
    <t>% of primary school with toilets</t>
  </si>
  <si>
    <t xml:space="preserve">Ratio toilet per users </t>
  </si>
  <si>
    <t>Number of primary school participating in school feeding</t>
  </si>
  <si>
    <t>% of primary school participating in school feeding</t>
  </si>
  <si>
    <t>Number of students fed at school</t>
  </si>
  <si>
    <t>% of school with adequate infrastructure for Disabilities</t>
  </si>
  <si>
    <t xml:space="preserve">Number of students with disability enrolled in primary </t>
  </si>
  <si>
    <t>Table 4.1: Secondary school infrastructure in 2016 and 2017</t>
  </si>
  <si>
    <t>Non- Accredited schools</t>
  </si>
  <si>
    <t>Number of In-use Classrooms</t>
  </si>
  <si>
    <r>
      <rPr>
        <b/>
        <sz val="13"/>
        <color rgb="FF0033CC"/>
        <rFont val="Times New Roman"/>
        <family val="1"/>
      </rPr>
      <t>4 </t>
    </r>
    <r>
      <rPr>
        <b/>
        <sz val="7"/>
        <color rgb="FF0033CC"/>
        <rFont val="Times New Roman"/>
        <family val="1"/>
      </rPr>
      <t xml:space="preserve">   </t>
    </r>
    <r>
      <rPr>
        <b/>
        <sz val="12"/>
        <color rgb="FF0033CC"/>
        <rFont val="Gill Sans MT"/>
        <family val="2"/>
      </rPr>
      <t>SECONDARY EDUCATION</t>
    </r>
  </si>
  <si>
    <t>Table 4.2: Number of secondary schools in 2016 and 2017 by status</t>
  </si>
  <si>
    <t>Pupils per School</t>
  </si>
  <si>
    <t>Table 4.3: Number of secondary school classrooms in 2016 and 2017 by status</t>
  </si>
  <si>
    <t>Pupils per Classroom</t>
  </si>
  <si>
    <t>Table 4.4: Number of secondary school desks in 2016 and 2017 by status</t>
  </si>
  <si>
    <t>Pupils per desk</t>
  </si>
  <si>
    <t>Table 4.5: Number of secondary schools by settings in 2016 and 2017</t>
  </si>
  <si>
    <t>1.      Primary+ O’ level</t>
  </si>
  <si>
    <t>2.      Primary +O&amp;A level</t>
  </si>
  <si>
    <t>3.       O’ level only</t>
  </si>
  <si>
    <t>4.      A’ level only</t>
  </si>
  <si>
    <t>5.      O&amp;A level</t>
  </si>
  <si>
    <t>Table 4.6: Number of secondary schools by owner in 2016 and 2017</t>
  </si>
  <si>
    <r>
      <t>7</t>
    </r>
    <r>
      <rPr>
        <vertAlign val="superscript"/>
        <sz val="12"/>
        <color rgb="FF000000"/>
        <rFont val="Gill Sans MT"/>
        <family val="2"/>
      </rPr>
      <t>th</t>
    </r>
    <r>
      <rPr>
        <sz val="12"/>
        <color rgb="FF000000"/>
        <rFont val="Gill Sans MT"/>
        <family val="2"/>
      </rPr>
      <t xml:space="preserve"> Day Adventist</t>
    </r>
  </si>
  <si>
    <t>Table 4.7: Number of secondary students in 2016 and 2017</t>
  </si>
  <si>
    <t>Total (pupils) enrolled in Lower secondary</t>
  </si>
  <si>
    <t>Total (pupils) enrolled in upper secondary</t>
  </si>
  <si>
    <t>Table 4.8: Number of secondary students enrolled in 2017 by status</t>
  </si>
  <si>
    <t>Table 4.9: Number of lower and upper secondary students enrolled in 2017 by status</t>
  </si>
  <si>
    <t>Lower secondary</t>
  </si>
  <si>
    <t>Upper secondary</t>
  </si>
  <si>
    <t>Table 4.10: Upper secondary students enrolled in 2016 and 2017 by field of education</t>
  </si>
  <si>
    <t>Fields of education</t>
  </si>
  <si>
    <t xml:space="preserve">Sciences </t>
  </si>
  <si>
    <t xml:space="preserve">Humanities </t>
  </si>
  <si>
    <t xml:space="preserve">Languages </t>
  </si>
  <si>
    <t>TTC</t>
  </si>
  <si>
    <t>TVET level 3, 4 and 5</t>
  </si>
  <si>
    <t>Table 4.11: Upper secondary students enrolled in 2017 by status and by fields of education.</t>
  </si>
  <si>
    <t xml:space="preserve">     -   </t>
  </si>
  <si>
    <t xml:space="preserve">            -   </t>
  </si>
  <si>
    <t>TVET level 3,4 and 5</t>
  </si>
  <si>
    <t>Table 4.12: STEM students enrolled in upper secondary for 2016 and 2017</t>
  </si>
  <si>
    <t>Table 4.13: Secondary school student’s enrolment by grade in 2016 and 2017</t>
  </si>
  <si>
    <t>Secondary 1</t>
  </si>
  <si>
    <t>Secondary 2</t>
  </si>
  <si>
    <t>Secondary 3</t>
  </si>
  <si>
    <t>Secondary 4</t>
  </si>
  <si>
    <t>Secondary 5</t>
  </si>
  <si>
    <t>Secondary 6</t>
  </si>
  <si>
    <t>Table 4.14: Promotion, repetition and dropout rate in secondary schools</t>
  </si>
  <si>
    <t>Secondary</t>
  </si>
  <si>
    <t>Table 4.15: Secondary promotion, repetition and dropout rate in 2017 by grade</t>
  </si>
  <si>
    <t>Promotion Rate</t>
  </si>
  <si>
    <t>Repetition Rate</t>
  </si>
  <si>
    <t>Drop Out Rate</t>
  </si>
  <si>
    <t>Table 4.16. Secondary GER and NER in 2016 and 2017</t>
  </si>
  <si>
    <t>INDICATORS </t>
  </si>
  <si>
    <t>Table 4.17: Secondary GIR and NIR in 2016 and 2017</t>
  </si>
  <si>
    <t>Gross Intake Rate in S1 (Overall)</t>
  </si>
  <si>
    <t>GIR_S1 Boys</t>
  </si>
  <si>
    <t>GIR_S1 Girls</t>
  </si>
  <si>
    <t>Net Intake Rate in S1 (Overall)</t>
  </si>
  <si>
    <t>NIR_S1 Boys</t>
  </si>
  <si>
    <t>NIR_S1 Girls</t>
  </si>
  <si>
    <t>Gross Intake Rate in S3 (Overall)</t>
  </si>
  <si>
    <t>GIR_S3 Boys</t>
  </si>
  <si>
    <t>GIR_S3 Girls</t>
  </si>
  <si>
    <t>Net Intake Rate in S3 (Overall)</t>
  </si>
  <si>
    <t>NIR_S3 Boys</t>
  </si>
  <si>
    <t>NIR_S3 Girls</t>
  </si>
  <si>
    <t>Gross Intake Rate in S6 (Overall)</t>
  </si>
  <si>
    <t>GIR_S6 Boys</t>
  </si>
  <si>
    <t>GIR_S6 Girls</t>
  </si>
  <si>
    <t>Net Intake Rate in S6 (Overall)</t>
  </si>
  <si>
    <t>NIR_S6 Boys</t>
  </si>
  <si>
    <t>NIR_S6 Girls</t>
  </si>
  <si>
    <t>Table 4.18: Transition rate from lower to upper secondary in 2015 and 2016</t>
  </si>
  <si>
    <t>Table 4.19: Lower secondary school leaving examination results for 2016 and 2017</t>
  </si>
  <si>
    <t>Table 4.20: Upper secondary school leaving examination results for 2016 and 2017</t>
  </si>
  <si>
    <t>Overall (General + TTC + TVET)</t>
  </si>
  <si>
    <t>General Education</t>
  </si>
  <si>
    <t>TVET level 5</t>
  </si>
  <si>
    <t>Table 4.21: Secondary school staff in 2016 and 2017</t>
  </si>
  <si>
    <t xml:space="preserve">Qualified Female Staff </t>
  </si>
  <si>
    <r>
      <t xml:space="preserve">% of Qualified </t>
    </r>
    <r>
      <rPr>
        <sz val="12"/>
        <color rgb="FF000000"/>
        <rFont val="Gill Sans MT"/>
        <family val="2"/>
      </rPr>
      <t>Staff</t>
    </r>
  </si>
  <si>
    <r>
      <t xml:space="preserve">% of Qualified Male </t>
    </r>
    <r>
      <rPr>
        <sz val="12"/>
        <color rgb="FF000000"/>
        <rFont val="Gill Sans MT"/>
        <family val="2"/>
      </rPr>
      <t>Staff</t>
    </r>
  </si>
  <si>
    <r>
      <t xml:space="preserve">% Qualified Female </t>
    </r>
    <r>
      <rPr>
        <sz val="12"/>
        <color rgb="FF000000"/>
        <rFont val="Gill Sans MT"/>
        <family val="2"/>
      </rPr>
      <t>Staff</t>
    </r>
  </si>
  <si>
    <t xml:space="preserve"> Trained Staff</t>
  </si>
  <si>
    <t xml:space="preserve">Trained Male Staff </t>
  </si>
  <si>
    <t xml:space="preserve">Trained Female Staff </t>
  </si>
  <si>
    <r>
      <t xml:space="preserve">% of Trained </t>
    </r>
    <r>
      <rPr>
        <sz val="12"/>
        <color rgb="FF000000"/>
        <rFont val="Gill Sans MT"/>
        <family val="2"/>
      </rPr>
      <t>Staff</t>
    </r>
  </si>
  <si>
    <r>
      <t xml:space="preserve">% of Trained Male </t>
    </r>
    <r>
      <rPr>
        <sz val="12"/>
        <color rgb="FF000000"/>
        <rFont val="Gill Sans MT"/>
        <family val="2"/>
      </rPr>
      <t>Staff</t>
    </r>
  </si>
  <si>
    <r>
      <t xml:space="preserve">% Trained Female </t>
    </r>
    <r>
      <rPr>
        <sz val="12"/>
        <color rgb="FF000000"/>
        <rFont val="Gill Sans MT"/>
        <family val="2"/>
      </rPr>
      <t>Staff</t>
    </r>
  </si>
  <si>
    <t>Table 4.22: Number of secondary school staff in 2017 by status</t>
  </si>
  <si>
    <t>Table 4.23: Number of secondary school staff in 2017 by status</t>
  </si>
  <si>
    <t>Table 4.24: ICT, science and technology in secondary schools</t>
  </si>
  <si>
    <t>Number of secondary schools with computers</t>
  </si>
  <si>
    <t>% of school with of computers</t>
  </si>
  <si>
    <t>Ratio students per computer</t>
  </si>
  <si>
    <t>Ratio administrative staff per computer</t>
  </si>
  <si>
    <t>Number of secondary school with internet connectivity</t>
  </si>
  <si>
    <t>Number of secondary schools with sciences Kits</t>
  </si>
  <si>
    <t>Number of secondary schools with sciences laboratory</t>
  </si>
  <si>
    <t>% of school with sciences laboratory</t>
  </si>
  <si>
    <t>Table 4.25: Secondary schools with library</t>
  </si>
  <si>
    <t>Indicators / Year</t>
  </si>
  <si>
    <t>Number of Secondary schools with library</t>
  </si>
  <si>
    <t>% of school with library</t>
  </si>
  <si>
    <t>Table 4.26: Books used in lower secondary schools by level and subject in 2017</t>
  </si>
  <si>
    <t>SUBJECTS</t>
  </si>
  <si>
    <t>O'LEVEL</t>
  </si>
  <si>
    <t>Pupil book ratio</t>
  </si>
  <si>
    <t>S1</t>
  </si>
  <si>
    <t>S2</t>
  </si>
  <si>
    <t>S3</t>
  </si>
  <si>
    <t>Geography</t>
  </si>
  <si>
    <t>Chemistry</t>
  </si>
  <si>
    <t>Physics</t>
  </si>
  <si>
    <t>Biology</t>
  </si>
  <si>
    <t>Entrepreneurship</t>
  </si>
  <si>
    <t>History</t>
  </si>
  <si>
    <t>Computer Science</t>
  </si>
  <si>
    <t>French</t>
  </si>
  <si>
    <t>Table 4.27: Books used in general upper secondary schools by subject in 2017</t>
  </si>
  <si>
    <t>A ‘Level General</t>
  </si>
  <si>
    <t>S4</t>
  </si>
  <si>
    <t>S5</t>
  </si>
  <si>
    <t>S6</t>
  </si>
  <si>
    <t>Economics</t>
  </si>
  <si>
    <t>Literature</t>
  </si>
  <si>
    <t>Kiswahili</t>
  </si>
  <si>
    <t>Table 4.28: Books used in TTC schools by level and subject in 2017</t>
  </si>
  <si>
    <t>TTCs</t>
  </si>
  <si>
    <t>Psychology</t>
  </si>
  <si>
    <t>Number of secondary school with improved drinking water</t>
  </si>
  <si>
    <t>% of secondary school with improved drinking water</t>
  </si>
  <si>
    <t>Number of secondary school with rain water harvesting system</t>
  </si>
  <si>
    <t>% of secondary school with Rain water harvesting system</t>
  </si>
  <si>
    <t>Number of secondary school with Tap water supply</t>
  </si>
  <si>
    <t>% of secondary school with Tap water supply</t>
  </si>
  <si>
    <t>Number of secondary school with Hand washing facilities</t>
  </si>
  <si>
    <t>% of secondary school with Hand washing facilities</t>
  </si>
  <si>
    <t>Number of secondary school with toilet</t>
  </si>
  <si>
    <t>% of secondary school with toilets</t>
  </si>
  <si>
    <t>For Female</t>
  </si>
  <si>
    <t>For Female staff</t>
  </si>
  <si>
    <t>Number of secondary school participating in school feeding</t>
  </si>
  <si>
    <t>% of secondary school participating in school feeding</t>
  </si>
  <si>
    <t>Number of school with adequate infrastructure for Disabilities</t>
  </si>
  <si>
    <t>Number of students with disability enrolled in secondary schools</t>
  </si>
  <si>
    <r>
      <t>Tota</t>
    </r>
    <r>
      <rPr>
        <b/>
        <sz val="12"/>
        <color theme="1"/>
        <rFont val="Gill Sans MT"/>
        <family val="2"/>
      </rPr>
      <t>l</t>
    </r>
  </si>
  <si>
    <t>Physical</t>
  </si>
  <si>
    <r>
      <rPr>
        <b/>
        <sz val="13"/>
        <color rgb="FF0033CC"/>
        <rFont val="Times New Roman"/>
        <family val="1"/>
      </rPr>
      <t>5</t>
    </r>
    <r>
      <rPr>
        <b/>
        <sz val="7"/>
        <color rgb="FF0033CC"/>
        <rFont val="Times New Roman"/>
        <family val="1"/>
      </rPr>
      <t xml:space="preserve">   </t>
    </r>
    <r>
      <rPr>
        <b/>
        <sz val="12"/>
        <color rgb="FF0033CC"/>
        <rFont val="Gill Sans MT"/>
        <family val="2"/>
      </rPr>
      <t>TECHNICAL AND VOCATIONAL EDUCATION AND TRAINING</t>
    </r>
  </si>
  <si>
    <t>Table 5.1: Number of TVET schools, Trainees and Staff in 2017</t>
  </si>
  <si>
    <t>TVET schools</t>
  </si>
  <si>
    <t>Trainees</t>
  </si>
  <si>
    <t>Level 1and 2</t>
  </si>
  <si>
    <t>Level 3,4 and 5</t>
  </si>
  <si>
    <t>Level 6 and 7</t>
  </si>
  <si>
    <t>TVET Special Programs</t>
  </si>
  <si>
    <t xml:space="preserve">Table 5.2: Number of TVET schools by Status in 2016 and 2017 </t>
  </si>
  <si>
    <t xml:space="preserve">Table 5.3: Number of TVET Classrooms by status for level 1 to 5 in 2017 </t>
  </si>
  <si>
    <t>Trainees per Classroom</t>
  </si>
  <si>
    <t>Table 5.4: Number of TVET desks for level 1 to 5 in 2017</t>
  </si>
  <si>
    <t>Trainees per desks</t>
  </si>
  <si>
    <t>Table 5.5: TVET trainees in 2016 and 2017</t>
  </si>
  <si>
    <t>Total trainees</t>
  </si>
  <si>
    <t xml:space="preserve"> Female</t>
  </si>
  <si>
    <t>Table 5.6: Number of TVET trainees enrolled in 2016 and 2017</t>
  </si>
  <si>
    <t>Table 5.7: TVET trainee’s enrolment by level in 2017</t>
  </si>
  <si>
    <t>Number of Trainees</t>
  </si>
  <si>
    <t>% Male</t>
  </si>
  <si>
    <t>% Female</t>
  </si>
  <si>
    <t>Level 1</t>
  </si>
  <si>
    <t>Level 2</t>
  </si>
  <si>
    <t>Level 3</t>
  </si>
  <si>
    <t>Level 4</t>
  </si>
  <si>
    <t>Level 5</t>
  </si>
  <si>
    <t>Level 6</t>
  </si>
  <si>
    <t>Level 7</t>
  </si>
  <si>
    <t>Table 5.8: TVET Special Program Trainees by Type of Intervention in 2016-2017</t>
  </si>
  <si>
    <t>Intervention</t>
  </si>
  <si>
    <t>Number of NEP beneficiaries</t>
  </si>
  <si>
    <t xml:space="preserve">Percentage </t>
  </si>
  <si>
    <t>Recognition of Prior Learning</t>
  </si>
  <si>
    <t>Industrial Based Training</t>
  </si>
  <si>
    <t>Massive Vocation Training</t>
  </si>
  <si>
    <t>Rapid Response Training</t>
  </si>
  <si>
    <t>Reconversion program</t>
  </si>
  <si>
    <r>
      <t xml:space="preserve">Table 5.9: </t>
    </r>
    <r>
      <rPr>
        <sz val="12"/>
        <color rgb="FF000000"/>
        <rFont val="Gill Sans MT"/>
        <family val="2"/>
      </rPr>
      <t>Percentage of students enrolled in TVET level 3 after passing S3 National Exam.</t>
    </r>
  </si>
  <si>
    <t>Number of students passed S3 exam in 2016</t>
  </si>
  <si>
    <t>Number of students registered in TVET level 3 in 2017</t>
  </si>
  <si>
    <t>Percentage of students enrolled in TVET level 3</t>
  </si>
  <si>
    <t>Table 5.10: TVET Trainees by Gender and Sector of Education</t>
  </si>
  <si>
    <t>Sector</t>
  </si>
  <si>
    <t>% of female</t>
  </si>
  <si>
    <t>Technical services</t>
  </si>
  <si>
    <t>Construction and Building services</t>
  </si>
  <si>
    <t>Manufacturing and Mining</t>
  </si>
  <si>
    <t>Energy</t>
  </si>
  <si>
    <t>Water Management and Sanitation</t>
  </si>
  <si>
    <t>ICT</t>
  </si>
  <si>
    <t>Agriculture and food processing</t>
  </si>
  <si>
    <t>Media and Film Making</t>
  </si>
  <si>
    <t>Hospitality and tourism</t>
  </si>
  <si>
    <t>Beauty and aesthetics</t>
  </si>
  <si>
    <t>Business services</t>
  </si>
  <si>
    <t>Arts and Crafts</t>
  </si>
  <si>
    <t>Table 5.11: TVET graduate in 2015 and 2016</t>
  </si>
  <si>
    <t>Indicator/ school year</t>
  </si>
  <si>
    <t>Total TVET graduate</t>
  </si>
  <si>
    <t>Total graduate in TVET Level 1 and 2</t>
  </si>
  <si>
    <t>Total students passed national examination TVET level 5</t>
  </si>
  <si>
    <t>Academic year</t>
  </si>
  <si>
    <t>2014-2015</t>
  </si>
  <si>
    <t>2015-2016</t>
  </si>
  <si>
    <t>Total graduate in TVET Level 6 and 7</t>
  </si>
  <si>
    <t>Table 5.12: Polytechnics graduate by sector in 2015-2016 academic year</t>
  </si>
  <si>
    <t>Certificate</t>
  </si>
  <si>
    <t>Diploma</t>
  </si>
  <si>
    <t>Advanced Diploma</t>
  </si>
  <si>
    <t>M</t>
  </si>
  <si>
    <t>F</t>
  </si>
  <si>
    <t>Tot.</t>
  </si>
  <si>
    <t xml:space="preserve"> -   </t>
  </si>
  <si>
    <t>Grand Total</t>
  </si>
  <si>
    <t>School staff</t>
  </si>
  <si>
    <t>2017 Staff</t>
  </si>
  <si>
    <t>Qualification</t>
  </si>
  <si>
    <t>Teaching Staff</t>
  </si>
  <si>
    <t>Vocational certificates</t>
  </si>
  <si>
    <t>A3</t>
  </si>
  <si>
    <t>A2</t>
  </si>
  <si>
    <t>A1</t>
  </si>
  <si>
    <t>Bachelors</t>
  </si>
  <si>
    <t>Masters</t>
  </si>
  <si>
    <t>PhD</t>
  </si>
  <si>
    <t>Ratio students per book</t>
  </si>
  <si>
    <r>
      <rPr>
        <b/>
        <sz val="13"/>
        <color rgb="FF0033CC"/>
        <rFont val="Times New Roman"/>
        <family val="1"/>
      </rPr>
      <t>6</t>
    </r>
    <r>
      <rPr>
        <b/>
        <sz val="7"/>
        <color rgb="FF0033CC"/>
        <rFont val="Times New Roman"/>
        <family val="1"/>
      </rPr>
      <t xml:space="preserve">   </t>
    </r>
    <r>
      <rPr>
        <b/>
        <sz val="12"/>
        <color rgb="FF0033CC"/>
        <rFont val="Gill Sans MT"/>
        <family val="2"/>
      </rPr>
      <t>TERTIARY EDUCATION</t>
    </r>
  </si>
  <si>
    <t>Table 6.1: Number of tertiary institutions in 2016 and 2017</t>
  </si>
  <si>
    <t>2016-2017</t>
  </si>
  <si>
    <t>Total Tertiary institutions</t>
  </si>
  <si>
    <t>TVET Higher Learning Institutions</t>
  </si>
  <si>
    <t>Higher Education Institutions</t>
  </si>
  <si>
    <t>Table 6.2: Tertiary students in 2016 and 2017</t>
  </si>
  <si>
    <t>Total students</t>
  </si>
  <si>
    <t>Students in Public Tertiary institutions</t>
  </si>
  <si>
    <t>Students in Private Tertiary institutions</t>
  </si>
  <si>
    <t>Table 6.3: Students enrolled in TVET Higher Learning Institutions in 2016 and in 2017</t>
  </si>
  <si>
    <t>Table 6.4: Students enrolled in Higher Education Institutions in 2016 and in 2017</t>
  </si>
  <si>
    <t>Students in Public Higher Education Institutions</t>
  </si>
  <si>
    <t>Students in Private Higher Education Institutions</t>
  </si>
  <si>
    <t>Table 6.5: Tertiary students enrolled in 2016-2017 by field of education</t>
  </si>
  <si>
    <t>Field of Education</t>
  </si>
  <si>
    <t>Education</t>
  </si>
  <si>
    <t>Arts and humanities</t>
  </si>
  <si>
    <t>Social Sciences, journalism and information</t>
  </si>
  <si>
    <t>Business, Administration and Law</t>
  </si>
  <si>
    <t>Natural Sciences, Mathematics and Statistics</t>
  </si>
  <si>
    <t xml:space="preserve">Information and Communication Technologies </t>
  </si>
  <si>
    <t>Engineering, Manufacturing and construction</t>
  </si>
  <si>
    <t>Agriculture, Forestry, fisheries and veterinary</t>
  </si>
  <si>
    <t>Health and Welfare</t>
  </si>
  <si>
    <t>Services</t>
  </si>
  <si>
    <t>Table 6.6: Tertiary GER and students per 100,000 inhabitants</t>
  </si>
  <si>
    <t>GER</t>
  </si>
  <si>
    <t>Students per 100,000 inhabitants</t>
  </si>
  <si>
    <t>Table 6.7: Tertiary graduate in 2015 and 2016</t>
  </si>
  <si>
    <t>Total Tertiary graduates</t>
  </si>
  <si>
    <t xml:space="preserve">Tertiary graduates in Public institutions </t>
  </si>
  <si>
    <t>Tertiary graduates in Private institutions</t>
  </si>
  <si>
    <t xml:space="preserve">Table 6.8: TVET Higher Learning graduates in 2015 and 2016 </t>
  </si>
  <si>
    <t>TVET Higher Learning graduates</t>
  </si>
  <si>
    <r>
      <t>TVET Higher Learning graduates</t>
    </r>
    <r>
      <rPr>
        <b/>
        <sz val="12"/>
        <color rgb="FF000000"/>
        <rFont val="Gill Sans MT"/>
        <family val="2"/>
      </rPr>
      <t xml:space="preserve"> in Public institutions </t>
    </r>
  </si>
  <si>
    <r>
      <t>TVET Higher Learning graduates</t>
    </r>
    <r>
      <rPr>
        <b/>
        <sz val="12"/>
        <color rgb="FF000000"/>
        <rFont val="Gill Sans MT"/>
        <family val="2"/>
      </rPr>
      <t xml:space="preserve"> Private institutions</t>
    </r>
  </si>
  <si>
    <t xml:space="preserve">          -   </t>
  </si>
  <si>
    <t xml:space="preserve">Table 6.9: Higher Education Graduates in 2015 and 2016 </t>
  </si>
  <si>
    <t>Total Higher Education graduates</t>
  </si>
  <si>
    <t xml:space="preserve">Higher Education Graduates in Public institution </t>
  </si>
  <si>
    <t>Higher Education Graduates in Private institutions</t>
  </si>
  <si>
    <t>Table 6.10: Tertiary graduate by exit award in 2015 and 2016</t>
  </si>
  <si>
    <t>Exit award</t>
  </si>
  <si>
    <t>Bachelor's Degree</t>
  </si>
  <si>
    <t>Postgraduate Certificate</t>
  </si>
  <si>
    <t>Postgraduate Diploma</t>
  </si>
  <si>
    <t>-</t>
  </si>
  <si>
    <t>Table 6.11: Tertiary graduate by fields of education in 2015 and 2016</t>
  </si>
  <si>
    <t>Field of education</t>
  </si>
  <si>
    <t>Information and Communication Technologies (ICTs)</t>
  </si>
  <si>
    <t>Service</t>
  </si>
  <si>
    <t>Academic staff</t>
  </si>
  <si>
    <t>Description</t>
  </si>
  <si>
    <t>Total number of computers Tertiary institutions</t>
  </si>
  <si>
    <t>Public institutions</t>
  </si>
  <si>
    <t>Private institutions</t>
  </si>
  <si>
    <t>Number of computers TVET Higher Learning Institutions</t>
  </si>
  <si>
    <t>Number of computers Higher Education Institutions</t>
  </si>
  <si>
    <t>Overall users per computers in tertiary institutions</t>
  </si>
  <si>
    <t>Overall users per computers in TVET Higher Learning Institutions</t>
  </si>
  <si>
    <t>Overall users per computer in Higher Education Institutions</t>
  </si>
  <si>
    <r>
      <rPr>
        <b/>
        <sz val="13"/>
        <color rgb="FF0033CC"/>
        <rFont val="Times New Roman"/>
        <family val="1"/>
      </rPr>
      <t>7  </t>
    </r>
    <r>
      <rPr>
        <b/>
        <sz val="7"/>
        <color rgb="FF0033CC"/>
        <rFont val="Times New Roman"/>
        <family val="1"/>
      </rPr>
      <t xml:space="preserve">   </t>
    </r>
    <r>
      <rPr>
        <b/>
        <sz val="12"/>
        <color rgb="FF0033CC"/>
        <rFont val="Gill Sans MT"/>
        <family val="2"/>
      </rPr>
      <t>ADULT LITERACY EDUCATION</t>
    </r>
  </si>
  <si>
    <t>Table 7.1: Adult Literacy infrastructure in 2016 and 2017</t>
  </si>
  <si>
    <t>Centres</t>
  </si>
  <si>
    <t>Learners per desk</t>
  </si>
  <si>
    <t>Table 7.2: Number of Adult Literacy Centres, by owner in 2016 and 2017</t>
  </si>
  <si>
    <t>Churches</t>
  </si>
  <si>
    <t>NGOs</t>
  </si>
  <si>
    <t>Projects</t>
  </si>
  <si>
    <t>Table 7.3: Adult Literacy learners in 2016 and 2017</t>
  </si>
  <si>
    <t>Total learners</t>
  </si>
  <si>
    <t xml:space="preserve"> Male</t>
  </si>
  <si>
    <t>Learners in public centres</t>
  </si>
  <si>
    <t>Learners in private centres</t>
  </si>
  <si>
    <t>Learners in Government aided centres</t>
  </si>
  <si>
    <t>Table 7.5: Adult literacy instructors in 2016 and 2017</t>
  </si>
  <si>
    <t>Total instructors</t>
  </si>
  <si>
    <t>Instructors in public centres</t>
  </si>
  <si>
    <t>Instructors in private centres</t>
  </si>
  <si>
    <t>Instructors in Government aided centres</t>
  </si>
  <si>
    <t>Instructors receiving in service training</t>
  </si>
  <si>
    <t>Trained Male Instructors</t>
  </si>
  <si>
    <t xml:space="preserve">Trained Female Instructors </t>
  </si>
  <si>
    <t xml:space="preserve">% of Trained Instructors </t>
  </si>
  <si>
    <t xml:space="preserve">% of Trained Male Instructors </t>
  </si>
  <si>
    <t xml:space="preserve">% Trained Female Instructors </t>
  </si>
  <si>
    <t>Learners: instructor Ratio</t>
  </si>
  <si>
    <t>Learners: trained instructor Ratio</t>
  </si>
  <si>
    <t xml:space="preserve">     Age</t>
  </si>
  <si>
    <t>3 years</t>
  </si>
  <si>
    <t>4 years</t>
  </si>
  <si>
    <t>5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</si>
  <si>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</si>
  <si>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</si>
  <si>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</si>
  <si>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</si>
  <si>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</si>
  <si>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</si>
  <si>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</si>
  <si>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</si>
  <si>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</si>
  <si>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</si>
  <si>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</si>
  <si>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</si>
  <si>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</si>
  <si>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</si>
  <si>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21 years</t>
  </si>
  <si>
    <t>22 years</t>
  </si>
  <si>
    <t>23 years</t>
  </si>
  <si>
    <t>24 years</t>
  </si>
  <si>
    <t>District</t>
  </si>
  <si>
    <t>Pupils</t>
  </si>
  <si>
    <t>Gisagara</t>
  </si>
  <si>
    <t>Huye</t>
  </si>
  <si>
    <t>Ruhango</t>
  </si>
  <si>
    <t>South</t>
  </si>
  <si>
    <t>Nyamasheke</t>
  </si>
  <si>
    <t>Rubavu</t>
  </si>
  <si>
    <t>West</t>
  </si>
  <si>
    <t>Bugesera</t>
  </si>
  <si>
    <t>Gatsibo</t>
  </si>
  <si>
    <t>Kayonza</t>
  </si>
  <si>
    <t>Nyagatare</t>
  </si>
  <si>
    <t>Rwamagana</t>
  </si>
  <si>
    <t>East</t>
  </si>
  <si>
    <t>Gakenke</t>
  </si>
  <si>
    <t>Gicumbi</t>
  </si>
  <si>
    <t>North</t>
  </si>
  <si>
    <t>Gasabo</t>
  </si>
  <si>
    <t>Kicukiro</t>
  </si>
  <si>
    <t>Nyarugenge</t>
  </si>
  <si>
    <t>Kigali city</t>
  </si>
  <si>
    <t>Rwanda</t>
  </si>
  <si>
    <t>Annex 1: Participation rate by single age and sex in 2017</t>
  </si>
  <si>
    <t>Annex 2: Pre-Nursery schools, Children and Staff by district in 2017</t>
  </si>
  <si>
    <t>Annex 3: Pre-primary schools and Classrooms by district in 2016 - 2017</t>
  </si>
  <si>
    <t>District/Province</t>
  </si>
  <si>
    <t>Kamonyi</t>
  </si>
  <si>
    <t>Muhanga</t>
  </si>
  <si>
    <t>Nyamagabe</t>
  </si>
  <si>
    <t>Nyanza</t>
  </si>
  <si>
    <t>Nyaruguru</t>
  </si>
  <si>
    <t>Karongi</t>
  </si>
  <si>
    <t>Ngororero</t>
  </si>
  <si>
    <t>Nyabihu</t>
  </si>
  <si>
    <t>Rusizi</t>
  </si>
  <si>
    <t>Rutsiro</t>
  </si>
  <si>
    <t>Kirehe</t>
  </si>
  <si>
    <t>Ngoma</t>
  </si>
  <si>
    <t>Burera</t>
  </si>
  <si>
    <t>Musanze</t>
  </si>
  <si>
    <t>Rulindo</t>
  </si>
  <si>
    <t>Annex 4: Pre-primary pupils by district in 2016 - 2017</t>
  </si>
  <si>
    <t>Annex 5: Pre-primary staff by district in 2016 - 2017</t>
  </si>
  <si>
    <t xml:space="preserve"> Annex 6: Primary schools and classrooms by District in 2016 and 2017</t>
  </si>
  <si>
    <t xml:space="preserve"> Annex 7: Primary pupils enrolment by District in 2016 and 2017</t>
  </si>
  <si>
    <t>Annex 8: Primary Staff by District in 2016 and 2017</t>
  </si>
  <si>
    <t>Annex 9: Secondary schools and classrooms by District in 2016 and 2017</t>
  </si>
  <si>
    <t>Annex 10: Secondary pupils enrolment by District in 2016 and 2017</t>
  </si>
  <si>
    <t>Table 7.4: Adult Literacy learners who received their certificate in 2015 and 2016</t>
  </si>
  <si>
    <t>Total graduate</t>
  </si>
  <si>
    <t>TABLE OF CONTENTS</t>
  </si>
  <si>
    <t>2.1     PRE-NURSERY EDUCATION</t>
  </si>
  <si>
    <t>2.2     PREPRIMARY EDUCATION</t>
  </si>
  <si>
    <t>1 GENERAL OVERVIEW</t>
  </si>
  <si>
    <t>Table 5.13: Number of TVET Trainees with disability enrolled in 2017 by sex and levels</t>
  </si>
  <si>
    <t xml:space="preserve"> Boys </t>
  </si>
  <si>
    <t xml:space="preserve"> Girls </t>
  </si>
  <si>
    <t xml:space="preserve"> Total </t>
  </si>
  <si>
    <t xml:space="preserve"> Level 1 </t>
  </si>
  <si>
    <t xml:space="preserve"> Level 2 </t>
  </si>
  <si>
    <t xml:space="preserve"> Level 3 </t>
  </si>
  <si>
    <t xml:space="preserve"> Level 4 </t>
  </si>
  <si>
    <t xml:space="preserve"> Level 5 </t>
  </si>
  <si>
    <t xml:space="preserve"> Level 6 </t>
  </si>
  <si>
    <t xml:space="preserve"> Level 7 </t>
  </si>
  <si>
    <t>Table 5.14: Number of trainees enrolled in TVET by type of disability in 2017</t>
  </si>
  <si>
    <r>
      <t>Tota</t>
    </r>
    <r>
      <rPr>
        <b/>
        <sz val="12"/>
        <color rgb="FF000000"/>
        <rFont val="Gill Sans MT"/>
        <family val="2"/>
      </rPr>
      <t>l</t>
    </r>
  </si>
  <si>
    <t>Number of students</t>
  </si>
  <si>
    <t>Information and Communication Technologies</t>
  </si>
  <si>
    <t>Students enrolled in Public institutions</t>
  </si>
  <si>
    <t>Students enrolled in Private institution</t>
  </si>
  <si>
    <t xml:space="preserve">Annex 16: Public and private tertiary enrolment in 2016-2017 by field of education </t>
  </si>
  <si>
    <t>Number of graduates</t>
  </si>
  <si>
    <t>Annex 17: Public and private tertiary graduates in 2015-2016 by field of education</t>
  </si>
  <si>
    <t>Centers</t>
  </si>
  <si>
    <t>Table 6.12: Number of students with disability enrolled in tertiary</t>
  </si>
  <si>
    <t>Table 6.13: Number of tertiary academic staff</t>
  </si>
  <si>
    <t>Total academic staff</t>
  </si>
  <si>
    <t>Table 5.15: TVET staff in 2016 and 2017</t>
  </si>
  <si>
    <t>Table 5.16: TVET staff category by school status in 2017</t>
  </si>
  <si>
    <r>
      <t>Table 5.17:</t>
    </r>
    <r>
      <rPr>
        <b/>
        <sz val="12"/>
        <color theme="1"/>
        <rFont val="Gill Sans MT"/>
        <family val="2"/>
      </rPr>
      <t xml:space="preserve"> </t>
    </r>
    <r>
      <rPr>
        <sz val="12"/>
        <color theme="1"/>
        <rFont val="Gill Sans MT"/>
        <family val="2"/>
      </rPr>
      <t>TVET staff by qualification in 2017</t>
    </r>
  </si>
  <si>
    <t>Table 5.18: Books used in TVET level 1 to 5 by Sector in 2017</t>
  </si>
  <si>
    <t xml:space="preserve">Table 6.14: Staff in tertiary institutions in the academic year 2016-2017 </t>
  </si>
  <si>
    <t>Table 6.15: Number of computers in Tertiary institution in 2016-2017</t>
  </si>
  <si>
    <t>Table 6.16: User per computer in tertiary institutions in 2016-2017</t>
  </si>
  <si>
    <t>Annex 11: Lower and upper secondary students’ enrolment by District in 2017</t>
  </si>
  <si>
    <t>Lower Secondary</t>
  </si>
  <si>
    <t>Upper Secondary</t>
  </si>
  <si>
    <t>Kigali City</t>
  </si>
  <si>
    <t>Annex 12: Secondary Staff by District in 2016 and 2017</t>
  </si>
  <si>
    <t>Annex 13: TVET level 1 and 2 centres and classrooms by District in 2016 and 2017</t>
  </si>
  <si>
    <t>Annex 14: TVET level 1 and 2 students by District in 2016 and 2017</t>
  </si>
  <si>
    <t>Annex 15: TVET level 1 and 2 staff by Districts in 2016 - 2017</t>
  </si>
  <si>
    <t>Annex 18: Adult literacy centres by District and ownership in 2016 - 2017</t>
  </si>
  <si>
    <t>Annex 19: Adult literacy learners by District and Province in 2016 - 2017</t>
  </si>
  <si>
    <t>Annex 20: Adult literacy instructors by District and Province in 2016 - 2017</t>
  </si>
  <si>
    <t>Table 2.22: Number of books distributed since 2016</t>
  </si>
  <si>
    <t>Subject</t>
  </si>
  <si>
    <t>Number of books distributed in Nursery schools</t>
  </si>
  <si>
    <t>Creative Arts/Fine Arts</t>
  </si>
  <si>
    <t>Numeracy</t>
  </si>
  <si>
    <t>Physical Education</t>
  </si>
  <si>
    <t>Supplementary</t>
  </si>
  <si>
    <t>Ten Books on Discovery of the world</t>
  </si>
  <si>
    <t>Source: REB curriculum department</t>
  </si>
  <si>
    <t>Table 2.23: Source of energy in pre-primary schools in 2016 and 2017</t>
  </si>
  <si>
    <t>Table 2.24: Water in pre-primary schools in 2016 and 2017</t>
  </si>
  <si>
    <t>Table 2.25: Toilets in pre-primary schools in 2016 and 2017</t>
  </si>
  <si>
    <t>Table 2.26: Pre-primary school feeding program in 2016 and 2017</t>
  </si>
  <si>
    <t>Table 2.27: Special need education in pre-primary for 2016 and 2017</t>
  </si>
  <si>
    <t>Table 2.28: Pre-primary school pupils with disability in 2017</t>
  </si>
  <si>
    <t>Table 2.29: Pre-primary school pupils with disability in 2016 and 2017</t>
  </si>
  <si>
    <t>Table 3.23: Number of books distributed in primary schools since 2016</t>
  </si>
  <si>
    <t xml:space="preserve">Total number of books distributed in primary </t>
  </si>
  <si>
    <t>Creative Arts</t>
  </si>
  <si>
    <t>Science and Elementary Technology</t>
  </si>
  <si>
    <t>Social and Religious studies</t>
  </si>
  <si>
    <t>Social Studies</t>
  </si>
  <si>
    <t>Table 3.24: Source of energy in Primary schools for 2016 and 2017</t>
  </si>
  <si>
    <t>Table 3.25: Water in primary schools in 2016 and 2017</t>
  </si>
  <si>
    <t>Table 3.26: Toilets in primary schools for 2016 and 2017</t>
  </si>
  <si>
    <t>Table 3.27: School feeding program in primary schools for 2016 and 2017</t>
  </si>
  <si>
    <t>Table 3.28: Special need education in primary schools for 2016 and 2017</t>
  </si>
  <si>
    <t>Table 3.29: Primary school pupils with disability in 2017</t>
  </si>
  <si>
    <t>Table 3.30: Primary school pupils with disability by grades in 2016 and 2017</t>
  </si>
  <si>
    <t>Table 4.29: Number of books distributed since 2016 in secondary</t>
  </si>
  <si>
    <t>Total number of books distributed in secondary</t>
  </si>
  <si>
    <t>Farming</t>
  </si>
  <si>
    <t>Fine Art and Crafts</t>
  </si>
  <si>
    <t>Fine Arts</t>
  </si>
  <si>
    <t xml:space="preserve">French </t>
  </si>
  <si>
    <t>General studies and communications skills</t>
  </si>
  <si>
    <t>History and Citizenship</t>
  </si>
  <si>
    <t>Home Sciences</t>
  </si>
  <si>
    <t xml:space="preserve">Literature </t>
  </si>
  <si>
    <t>Literature in English</t>
  </si>
  <si>
    <t xml:space="preserve">Mathematics </t>
  </si>
  <si>
    <t>Music, Dance and Drama</t>
  </si>
  <si>
    <t>Religion &amp; Ethics</t>
  </si>
  <si>
    <t>Subsidiary Mathematics</t>
  </si>
  <si>
    <t xml:space="preserve"> Source: REB curriculum department</t>
  </si>
  <si>
    <t>Table 4.30: Source of energy in secondary schools for 2016 and 2017</t>
  </si>
  <si>
    <t>Table 4.31: Water in secondary schools for 2016 and 2017</t>
  </si>
  <si>
    <t>Table 4.32: Toilets in secondary schools for 2016 and 2017</t>
  </si>
  <si>
    <t>Table 4.33: School feeding program in secondary schools for 2016 and 2017</t>
  </si>
  <si>
    <t>Table 4.34: Special need education in secondary schools for 2016 and 2017</t>
  </si>
  <si>
    <t>Table 4.35: Secondary school students with disability in 2017</t>
  </si>
  <si>
    <t>Table 4.36: Secondary school students with disability enrolled in 2016 and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</si>
</sst>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rgb="FF000000"/>
      <name val="Gill Sans MT"/>
      <family val="2"/>
    </font>
    <font>
      <sz val="11"/>
      <color rgb="FF000000"/>
      <name val="Gill Sans MT"/>
      <family val="2"/>
    </font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sz val="12"/>
      <color theme="1"/>
      <name val="Gill Sans MT"/>
      <family val="2"/>
    </font>
    <font>
      <b/>
      <sz val="12"/>
      <color rgb="FF000000"/>
      <name val="Gill Sans MT"/>
      <family val="2"/>
    </font>
    <font>
      <sz val="12"/>
      <color rgb="FF000000"/>
      <name val="Gill Sans MT"/>
      <family val="2"/>
    </font>
    <font>
      <b/>
      <sz val="12"/>
      <color theme="1"/>
      <name val="Gill Sans MT"/>
      <family val="2"/>
    </font>
    <font>
      <b/>
      <sz val="12"/>
      <color rgb="FF0033CC"/>
      <name val="Gill Sans MT"/>
      <family val="2"/>
    </font>
    <font>
      <b/>
      <sz val="7"/>
      <color rgb="FF0033CC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rgb="FF000000"/>
      <name val="Gill Sans MT"/>
      <family val="2"/>
    </font>
    <font>
      <b/>
      <sz val="12"/>
      <color rgb="FF0033CC"/>
      <name val="Gill Sans MT"/>
      <family val="1"/>
    </font>
    <font>
      <b/>
      <sz val="12"/>
      <color rgb="FF0033CC"/>
      <name val="Times New Roman"/>
      <family val="1"/>
    </font>
    <font>
      <b/>
      <sz val="13"/>
      <color rgb="FF0033CC"/>
      <name val="Times New Roman"/>
      <family val="1"/>
    </font>
    <font>
      <b/>
      <u/>
      <sz val="13"/>
      <color theme="1"/>
      <name val="Calibri"/>
      <family val="2"/>
      <scheme val="minor"/>
    </font>
    <font>
      <vertAlign val="superscript"/>
      <sz val="12"/>
      <color rgb="FF000000"/>
      <name val="Gill Sans MT"/>
      <family val="2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  <font>
      <b/>
      <sz val="13"/>
      <color theme="1"/>
      <name val="Calibri"/>
      <family val="2"/>
      <scheme val="minor"/>
    </font>
    <font>
      <b/>
      <i/>
      <sz val="12"/>
      <color rgb="FF000000"/>
      <name val="Gill Sans MT"/>
      <family val="2"/>
    </font>
    <font>
      <i/>
      <sz val="12"/>
      <color theme="1"/>
      <name val="Gill Sans MT"/>
      <family val="2"/>
    </font>
    <font>
      <b/>
      <sz val="12"/>
      <name val="Gill Sans MT"/>
      <family val="2"/>
    </font>
    <font>
      <u/>
      <sz val="12"/>
      <color theme="1"/>
      <name val="Gill Sans MT"/>
      <family val="2"/>
    </font>
    <font>
      <sz val="12"/>
      <name val="Gill Sans MT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Gill Sans MT"/>
      <family val="2"/>
    </font>
  </fonts>
  <fills count="2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467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1" fillId="3" borderId="6" xfId="0" applyFont="1" applyFill="1" applyBorder="1" applyAlignment="1">
      <alignment vertical="center" wrapText="1"/>
    </xf>
    <xf numFmtId="3" fontId="4" fillId="3" borderId="5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10" fontId="6" fillId="4" borderId="5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10" fontId="7" fillId="0" borderId="5" xfId="0" applyNumberFormat="1" applyFont="1" applyBorder="1" applyAlignment="1">
      <alignment horizontal="right" vertical="center" wrapText="1"/>
    </xf>
    <xf numFmtId="0" fontId="8" fillId="4" borderId="6" xfId="0" applyFont="1" applyFill="1" applyBorder="1" applyAlignment="1">
      <alignment horizontal="justify" vertical="center" wrapText="1"/>
    </xf>
    <xf numFmtId="10" fontId="8" fillId="4" borderId="5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 wrapText="1"/>
    </xf>
    <xf numFmtId="10" fontId="5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indent="3"/>
    </xf>
    <xf numFmtId="0" fontId="8" fillId="2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6" fillId="3" borderId="6" xfId="0" applyFont="1" applyFill="1" applyBorder="1" applyAlignment="1">
      <alignment vertical="center" wrapText="1"/>
    </xf>
    <xf numFmtId="3" fontId="8" fillId="3" borderId="5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vertical="center" indent="4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5" borderId="6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horizontal="right" vertical="center" wrapText="1"/>
    </xf>
    <xf numFmtId="9" fontId="6" fillId="5" borderId="5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 indent="1"/>
    </xf>
    <xf numFmtId="0" fontId="6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9" fontId="6" fillId="3" borderId="5" xfId="0" applyNumberFormat="1" applyFont="1" applyFill="1" applyBorder="1" applyAlignment="1">
      <alignment horizontal="right" vertical="center" wrapText="1"/>
    </xf>
    <xf numFmtId="3" fontId="6" fillId="5" borderId="5" xfId="0" applyNumberFormat="1" applyFont="1" applyFill="1" applyBorder="1" applyAlignment="1">
      <alignment horizontal="right" vertical="center" wrapText="1"/>
    </xf>
    <xf numFmtId="0" fontId="15" fillId="0" borderId="6" xfId="0" applyFont="1" applyBorder="1" applyAlignment="1">
      <alignment vertical="center" wrapText="1"/>
    </xf>
    <xf numFmtId="10" fontId="15" fillId="0" borderId="5" xfId="0" applyNumberFormat="1" applyFont="1" applyBorder="1" applyAlignment="1">
      <alignment horizontal="right" vertical="center" wrapText="1"/>
    </xf>
    <xf numFmtId="0" fontId="6" fillId="8" borderId="6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horizontal="right" vertical="center" wrapText="1"/>
    </xf>
    <xf numFmtId="9" fontId="7" fillId="0" borderId="5" xfId="0" applyNumberFormat="1" applyFont="1" applyBorder="1" applyAlignment="1">
      <alignment horizontal="right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3" fontId="8" fillId="4" borderId="5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 wrapText="1"/>
    </xf>
    <xf numFmtId="3" fontId="6" fillId="8" borderId="5" xfId="0" applyNumberFormat="1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3" fontId="6" fillId="8" borderId="5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/>
    </xf>
    <xf numFmtId="3" fontId="6" fillId="4" borderId="5" xfId="0" applyNumberFormat="1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vertical="center" wrapText="1"/>
    </xf>
    <xf numFmtId="3" fontId="7" fillId="7" borderId="5" xfId="0" applyNumberFormat="1" applyFont="1" applyFill="1" applyBorder="1" applyAlignment="1">
      <alignment horizontal="right" vertical="center" wrapText="1"/>
    </xf>
    <xf numFmtId="9" fontId="8" fillId="4" borderId="5" xfId="0" applyNumberFormat="1" applyFont="1" applyFill="1" applyBorder="1" applyAlignment="1">
      <alignment horizontal="right" vertical="center" wrapText="1"/>
    </xf>
    <xf numFmtId="9" fontId="6" fillId="4" borderId="5" xfId="0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3" fontId="6" fillId="4" borderId="5" xfId="0" applyNumberFormat="1" applyFont="1" applyFill="1" applyBorder="1" applyAlignment="1">
      <alignment vertical="center" wrapText="1"/>
    </xf>
    <xf numFmtId="3" fontId="8" fillId="4" borderId="5" xfId="0" applyNumberFormat="1" applyFont="1" applyFill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10" fontId="5" fillId="0" borderId="5" xfId="0" applyNumberFormat="1" applyFont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10" fontId="8" fillId="4" borderId="5" xfId="0" applyNumberFormat="1" applyFont="1" applyFill="1" applyBorder="1" applyAlignment="1">
      <alignment vertical="center" wrapText="1"/>
    </xf>
    <xf numFmtId="3" fontId="5" fillId="4" borderId="5" xfId="0" applyNumberFormat="1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11" fillId="4" borderId="6" xfId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vertical="center" wrapText="1"/>
    </xf>
    <xf numFmtId="0" fontId="6" fillId="9" borderId="10" xfId="0" applyFont="1" applyFill="1" applyBorder="1" applyAlignment="1">
      <alignment horizontal="right" vertical="center" wrapText="1"/>
    </xf>
    <xf numFmtId="3" fontId="6" fillId="3" borderId="5" xfId="0" applyNumberFormat="1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3" fontId="8" fillId="8" borderId="5" xfId="0" applyNumberFormat="1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0" fontId="7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right" vertical="center" wrapText="1"/>
    </xf>
    <xf numFmtId="3" fontId="8" fillId="8" borderId="5" xfId="0" applyNumberFormat="1" applyFont="1" applyFill="1" applyBorder="1" applyAlignment="1">
      <alignment horizontal="right" vertical="center" wrapText="1"/>
    </xf>
    <xf numFmtId="3" fontId="6" fillId="3" borderId="5" xfId="0" applyNumberFormat="1" applyFont="1" applyFill="1" applyBorder="1" applyAlignment="1">
      <alignment horizontal="right" vertical="center" wrapText="1"/>
    </xf>
    <xf numFmtId="9" fontId="15" fillId="0" borderId="5" xfId="0" applyNumberFormat="1" applyFont="1" applyBorder="1" applyAlignment="1">
      <alignment horizontal="right" vertical="center" wrapText="1"/>
    </xf>
    <xf numFmtId="0" fontId="8" fillId="11" borderId="6" xfId="0" applyFont="1" applyFill="1" applyBorder="1" applyAlignment="1">
      <alignment vertical="center" wrapText="1"/>
    </xf>
    <xf numFmtId="0" fontId="8" fillId="12" borderId="5" xfId="0" applyFont="1" applyFill="1" applyBorder="1" applyAlignment="1">
      <alignment horizontal="right" vertical="center" wrapText="1"/>
    </xf>
    <xf numFmtId="3" fontId="8" fillId="12" borderId="5" xfId="0" applyNumberFormat="1" applyFont="1" applyFill="1" applyBorder="1" applyAlignment="1">
      <alignment horizontal="right" vertical="center" wrapText="1"/>
    </xf>
    <xf numFmtId="0" fontId="8" fillId="12" borderId="6" xfId="0" applyFont="1" applyFill="1" applyBorder="1" applyAlignment="1">
      <alignment vertical="center" wrapText="1"/>
    </xf>
    <xf numFmtId="0" fontId="8" fillId="11" borderId="5" xfId="0" applyFont="1" applyFill="1" applyBorder="1" applyAlignment="1">
      <alignment horizontal="right" vertical="center" wrapText="1"/>
    </xf>
    <xf numFmtId="3" fontId="8" fillId="11" borderId="5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 indent="3"/>
    </xf>
    <xf numFmtId="3" fontId="8" fillId="5" borderId="5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 wrapText="1"/>
    </xf>
    <xf numFmtId="0" fontId="6" fillId="13" borderId="6" xfId="0" applyFont="1" applyFill="1" applyBorder="1" applyAlignment="1">
      <alignment vertical="center" wrapText="1"/>
    </xf>
    <xf numFmtId="3" fontId="6" fillId="13" borderId="5" xfId="0" applyNumberFormat="1" applyFont="1" applyFill="1" applyBorder="1" applyAlignment="1">
      <alignment horizontal="right" vertical="center" wrapText="1"/>
    </xf>
    <xf numFmtId="9" fontId="6" fillId="13" borderId="5" xfId="0" applyNumberFormat="1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right" vertical="center" wrapText="1"/>
    </xf>
    <xf numFmtId="3" fontId="5" fillId="7" borderId="5" xfId="0" applyNumberFormat="1" applyFont="1" applyFill="1" applyBorder="1" applyAlignment="1">
      <alignment horizontal="right" vertical="center" wrapText="1"/>
    </xf>
    <xf numFmtId="0" fontId="6" fillId="14" borderId="6" xfId="0" applyFont="1" applyFill="1" applyBorder="1" applyAlignment="1">
      <alignment horizontal="center" vertical="center" wrapText="1"/>
    </xf>
    <xf numFmtId="3" fontId="6" fillId="14" borderId="5" xfId="0" applyNumberFormat="1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10" fontId="6" fillId="8" borderId="5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0" fontId="5" fillId="15" borderId="5" xfId="0" applyFont="1" applyFill="1" applyBorder="1" applyAlignment="1">
      <alignment vertical="center" wrapText="1"/>
    </xf>
    <xf numFmtId="10" fontId="6" fillId="5" borderId="5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6" fillId="8" borderId="5" xfId="0" applyNumberFormat="1" applyFont="1" applyFill="1" applyBorder="1" applyAlignment="1">
      <alignment horizontal="right" vertical="center" wrapText="1"/>
    </xf>
    <xf numFmtId="0" fontId="7" fillId="8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5" fillId="8" borderId="5" xfId="0" applyFont="1" applyFill="1" applyBorder="1" applyAlignment="1">
      <alignment horizontal="right" vertical="center" wrapText="1"/>
    </xf>
    <xf numFmtId="3" fontId="5" fillId="8" borderId="5" xfId="0" applyNumberFormat="1" applyFont="1" applyFill="1" applyBorder="1" applyAlignment="1">
      <alignment horizontal="right" vertical="center" wrapText="1"/>
    </xf>
    <xf numFmtId="3" fontId="6" fillId="8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8" borderId="6" xfId="0" applyFont="1" applyFill="1" applyBorder="1" applyAlignment="1">
      <alignment vertical="center" wrapText="1"/>
    </xf>
    <xf numFmtId="3" fontId="4" fillId="8" borderId="5" xfId="0" applyNumberFormat="1" applyFont="1" applyFill="1" applyBorder="1" applyAlignment="1">
      <alignment horizontal="right" vertical="center" wrapText="1"/>
    </xf>
    <xf numFmtId="0" fontId="4" fillId="8" borderId="5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0" fontId="6" fillId="4" borderId="6" xfId="0" applyFont="1" applyFill="1" applyBorder="1" applyAlignment="1">
      <alignment vertical="center"/>
    </xf>
    <xf numFmtId="3" fontId="6" fillId="4" borderId="5" xfId="0" applyNumberFormat="1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6" fillId="16" borderId="6" xfId="0" applyFont="1" applyFill="1" applyBorder="1" applyAlignment="1">
      <alignment vertical="center"/>
    </xf>
    <xf numFmtId="3" fontId="8" fillId="16" borderId="5" xfId="0" applyNumberFormat="1" applyFont="1" applyFill="1" applyBorder="1" applyAlignment="1">
      <alignment horizontal="right" vertical="center"/>
    </xf>
    <xf numFmtId="3" fontId="6" fillId="16" borderId="5" xfId="0" applyNumberFormat="1" applyFont="1" applyFill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6" fillId="3" borderId="6" xfId="0" applyFont="1" applyFill="1" applyBorder="1" applyAlignment="1">
      <alignment vertical="center"/>
    </xf>
    <xf numFmtId="3" fontId="6" fillId="3" borderId="5" xfId="0" applyNumberFormat="1" applyFont="1" applyFill="1" applyBorder="1" applyAlignment="1">
      <alignment horizontal="right" vertical="center"/>
    </xf>
    <xf numFmtId="0" fontId="14" fillId="2" borderId="5" xfId="0" applyFont="1" applyFill="1" applyBorder="1" applyAlignment="1">
      <alignment vertical="center"/>
    </xf>
    <xf numFmtId="3" fontId="8" fillId="3" borderId="5" xfId="0" applyNumberFormat="1" applyFont="1" applyFill="1" applyBorder="1" applyAlignment="1">
      <alignment horizontal="right" vertical="center"/>
    </xf>
    <xf numFmtId="3" fontId="8" fillId="3" borderId="5" xfId="0" applyNumberFormat="1" applyFont="1" applyFill="1" applyBorder="1" applyAlignment="1">
      <alignment vertical="center"/>
    </xf>
    <xf numFmtId="0" fontId="21" fillId="0" borderId="6" xfId="1" applyFont="1" applyBorder="1" applyAlignment="1">
      <alignment vertical="center"/>
    </xf>
    <xf numFmtId="0" fontId="22" fillId="0" borderId="6" xfId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10" fontId="8" fillId="8" borderId="5" xfId="0" applyNumberFormat="1" applyFont="1" applyFill="1" applyBorder="1" applyAlignment="1">
      <alignment horizontal="right" vertical="center" wrapText="1"/>
    </xf>
    <xf numFmtId="10" fontId="5" fillId="0" borderId="5" xfId="0" applyNumberFormat="1" applyFont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12" fillId="15" borderId="7" xfId="0" applyFont="1" applyFill="1" applyBorder="1" applyAlignment="1">
      <alignment vertical="top" wrapText="1"/>
    </xf>
    <xf numFmtId="0" fontId="12" fillId="15" borderId="4" xfId="0" applyFont="1" applyFill="1" applyBorder="1" applyAlignment="1">
      <alignment vertical="top" wrapText="1"/>
    </xf>
    <xf numFmtId="0" fontId="12" fillId="15" borderId="10" xfId="0" applyFont="1" applyFill="1" applyBorder="1" applyAlignment="1">
      <alignment vertical="top" wrapText="1"/>
    </xf>
    <xf numFmtId="10" fontId="5" fillId="0" borderId="16" xfId="0" applyNumberFormat="1" applyFont="1" applyBorder="1" applyAlignment="1">
      <alignment vertical="center" wrapText="1"/>
    </xf>
    <xf numFmtId="10" fontId="5" fillId="0" borderId="13" xfId="0" applyNumberFormat="1" applyFont="1" applyBorder="1" applyAlignment="1">
      <alignment vertical="center" wrapText="1"/>
    </xf>
    <xf numFmtId="0" fontId="12" fillId="15" borderId="13" xfId="0" applyFont="1" applyFill="1" applyBorder="1" applyAlignment="1">
      <alignment vertical="top" wrapText="1"/>
    </xf>
    <xf numFmtId="0" fontId="12" fillId="15" borderId="5" xfId="0" applyFont="1" applyFill="1" applyBorder="1" applyAlignment="1">
      <alignment vertical="top" wrapText="1"/>
    </xf>
    <xf numFmtId="0" fontId="8" fillId="5" borderId="6" xfId="0" applyFont="1" applyFill="1" applyBorder="1" applyAlignment="1">
      <alignment vertical="center" wrapText="1"/>
    </xf>
    <xf numFmtId="10" fontId="6" fillId="5" borderId="5" xfId="0" applyNumberFormat="1" applyFont="1" applyFill="1" applyBorder="1" applyAlignment="1">
      <alignment horizontal="right" vertical="center"/>
    </xf>
    <xf numFmtId="10" fontId="7" fillId="0" borderId="5" xfId="0" applyNumberFormat="1" applyFont="1" applyBorder="1" applyAlignment="1">
      <alignment horizontal="right" vertical="center"/>
    </xf>
    <xf numFmtId="10" fontId="8" fillId="5" borderId="5" xfId="0" applyNumberFormat="1" applyFont="1" applyFill="1" applyBorder="1" applyAlignment="1">
      <alignment horizontal="right" vertical="center"/>
    </xf>
    <xf numFmtId="10" fontId="5" fillId="0" borderId="5" xfId="0" applyNumberFormat="1" applyFont="1" applyBorder="1" applyAlignment="1">
      <alignment vertical="center"/>
    </xf>
    <xf numFmtId="10" fontId="23" fillId="5" borderId="5" xfId="0" applyNumberFormat="1" applyFont="1" applyFill="1" applyBorder="1" applyAlignment="1">
      <alignment horizontal="right" vertical="center" wrapText="1"/>
    </xf>
    <xf numFmtId="10" fontId="24" fillId="0" borderId="5" xfId="0" applyNumberFormat="1" applyFont="1" applyBorder="1" applyAlignment="1">
      <alignment horizontal="right" vertical="center" wrapText="1"/>
    </xf>
    <xf numFmtId="10" fontId="24" fillId="0" borderId="5" xfId="0" applyNumberFormat="1" applyFont="1" applyBorder="1" applyAlignment="1">
      <alignment horizontal="right" vertical="center"/>
    </xf>
    <xf numFmtId="0" fontId="25" fillId="4" borderId="6" xfId="1" applyFont="1" applyFill="1" applyBorder="1" applyAlignment="1">
      <alignment vertical="center" wrapText="1"/>
    </xf>
    <xf numFmtId="3" fontId="6" fillId="5" borderId="5" xfId="0" applyNumberFormat="1" applyFont="1" applyFill="1" applyBorder="1" applyAlignment="1">
      <alignment horizontal="right" vertical="center"/>
    </xf>
    <xf numFmtId="3" fontId="5" fillId="5" borderId="5" xfId="0" applyNumberFormat="1" applyFont="1" applyFill="1" applyBorder="1" applyAlignment="1">
      <alignment horizontal="right" vertical="center"/>
    </xf>
    <xf numFmtId="0" fontId="6" fillId="5" borderId="5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10" fontId="6" fillId="5" borderId="10" xfId="0" applyNumberFormat="1" applyFont="1" applyFill="1" applyBorder="1" applyAlignment="1">
      <alignment horizontal="right" vertical="center"/>
    </xf>
    <xf numFmtId="0" fontId="6" fillId="17" borderId="9" xfId="0" applyFont="1" applyFill="1" applyBorder="1" applyAlignment="1">
      <alignment vertical="center"/>
    </xf>
    <xf numFmtId="0" fontId="6" fillId="17" borderId="10" xfId="0" applyFont="1" applyFill="1" applyBorder="1" applyAlignment="1">
      <alignment horizontal="right" vertical="center"/>
    </xf>
    <xf numFmtId="0" fontId="7" fillId="5" borderId="6" xfId="0" applyFont="1" applyFill="1" applyBorder="1" applyAlignment="1">
      <alignment vertical="center" wrapText="1"/>
    </xf>
    <xf numFmtId="3" fontId="6" fillId="3" borderId="5" xfId="0" applyNumberFormat="1" applyFont="1" applyFill="1" applyBorder="1" applyAlignment="1">
      <alignment vertical="center"/>
    </xf>
    <xf numFmtId="3" fontId="6" fillId="8" borderId="5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6" fillId="8" borderId="5" xfId="0" applyFont="1" applyFill="1" applyBorder="1" applyAlignment="1">
      <alignment horizontal="right" vertical="center"/>
    </xf>
    <xf numFmtId="0" fontId="6" fillId="8" borderId="6" xfId="0" applyFont="1" applyFill="1" applyBorder="1" applyAlignment="1">
      <alignment vertical="center"/>
    </xf>
    <xf numFmtId="3" fontId="6" fillId="8" borderId="5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3" fontId="6" fillId="13" borderId="5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7" fillId="8" borderId="5" xfId="0" applyNumberFormat="1" applyFont="1" applyFill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0" fontId="6" fillId="8" borderId="12" xfId="0" applyFont="1" applyFill="1" applyBorder="1" applyAlignment="1">
      <alignment vertical="center" wrapText="1"/>
    </xf>
    <xf numFmtId="0" fontId="12" fillId="15" borderId="1" xfId="0" applyFont="1" applyFill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12" fillId="15" borderId="6" xfId="0" applyFont="1" applyFill="1" applyBorder="1" applyAlignment="1">
      <alignment vertical="center"/>
    </xf>
    <xf numFmtId="0" fontId="12" fillId="15" borderId="5" xfId="0" applyFont="1" applyFill="1" applyBorder="1" applyAlignment="1">
      <alignment vertical="center"/>
    </xf>
    <xf numFmtId="0" fontId="7" fillId="8" borderId="5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  <xf numFmtId="3" fontId="7" fillId="8" borderId="5" xfId="0" applyNumberFormat="1" applyFont="1" applyFill="1" applyBorder="1" applyAlignment="1">
      <alignment horizontal="right" vertical="center"/>
    </xf>
    <xf numFmtId="0" fontId="12" fillId="15" borderId="16" xfId="0" applyFont="1" applyFill="1" applyBorder="1" applyAlignment="1">
      <alignment vertical="center"/>
    </xf>
    <xf numFmtId="0" fontId="12" fillId="19" borderId="1" xfId="0" applyFont="1" applyFill="1" applyBorder="1" applyAlignment="1">
      <alignment vertical="center"/>
    </xf>
    <xf numFmtId="0" fontId="12" fillId="19" borderId="6" xfId="0" applyFont="1" applyFill="1" applyBorder="1" applyAlignment="1">
      <alignment vertical="center"/>
    </xf>
    <xf numFmtId="10" fontId="15" fillId="0" borderId="5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3" fontId="8" fillId="11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6" fillId="8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3" fontId="6" fillId="16" borderId="5" xfId="0" applyNumberFormat="1" applyFont="1" applyFill="1" applyBorder="1" applyAlignment="1">
      <alignment horizontal="center" vertical="center"/>
    </xf>
    <xf numFmtId="10" fontId="6" fillId="8" borderId="5" xfId="0" applyNumberFormat="1" applyFont="1" applyFill="1" applyBorder="1" applyAlignment="1">
      <alignment horizontal="right" vertical="center"/>
    </xf>
    <xf numFmtId="0" fontId="6" fillId="12" borderId="6" xfId="0" applyFont="1" applyFill="1" applyBorder="1" applyAlignment="1">
      <alignment vertical="center"/>
    </xf>
    <xf numFmtId="3" fontId="6" fillId="12" borderId="5" xfId="0" applyNumberFormat="1" applyFont="1" applyFill="1" applyBorder="1" applyAlignment="1">
      <alignment horizontal="right" vertical="center"/>
    </xf>
    <xf numFmtId="10" fontId="6" fillId="12" borderId="5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right" vertical="center"/>
    </xf>
    <xf numFmtId="0" fontId="26" fillId="2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12" fillId="0" borderId="5" xfId="0" applyFont="1" applyBorder="1" applyAlignment="1">
      <alignment vertical="top"/>
    </xf>
    <xf numFmtId="0" fontId="5" fillId="0" borderId="5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1" fillId="12" borderId="6" xfId="0" applyFont="1" applyFill="1" applyBorder="1" applyAlignment="1">
      <alignment vertical="center"/>
    </xf>
    <xf numFmtId="0" fontId="8" fillId="12" borderId="5" xfId="0" applyFont="1" applyFill="1" applyBorder="1" applyAlignment="1">
      <alignment vertical="center"/>
    </xf>
    <xf numFmtId="3" fontId="8" fillId="12" borderId="5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3" fontId="8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3" fontId="6" fillId="6" borderId="5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27" fillId="0" borderId="6" xfId="0" applyFont="1" applyBorder="1" applyAlignment="1">
      <alignment vertical="center"/>
    </xf>
    <xf numFmtId="10" fontId="27" fillId="0" borderId="5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right" vertical="center"/>
    </xf>
    <xf numFmtId="3" fontId="8" fillId="8" borderId="5" xfId="0" applyNumberFormat="1" applyFont="1" applyFill="1" applyBorder="1" applyAlignment="1">
      <alignment vertical="center"/>
    </xf>
    <xf numFmtId="0" fontId="8" fillId="8" borderId="5" xfId="0" applyFont="1" applyFill="1" applyBorder="1" applyAlignment="1">
      <alignment vertical="center"/>
    </xf>
    <xf numFmtId="0" fontId="6" fillId="8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right" vertical="center" wrapText="1"/>
    </xf>
    <xf numFmtId="10" fontId="27" fillId="0" borderId="5" xfId="0" applyNumberFormat="1" applyFont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/>
    </xf>
    <xf numFmtId="0" fontId="6" fillId="16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3" fontId="6" fillId="2" borderId="5" xfId="0" applyNumberFormat="1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3" fontId="8" fillId="2" borderId="5" xfId="0" applyNumberFormat="1" applyFont="1" applyFill="1" applyBorder="1" applyAlignment="1">
      <alignment vertical="center" wrapText="1"/>
    </xf>
    <xf numFmtId="3" fontId="6" fillId="16" borderId="5" xfId="0" applyNumberFormat="1" applyFont="1" applyFill="1" applyBorder="1" applyAlignment="1">
      <alignment horizontal="right" vertical="center" wrapText="1"/>
    </xf>
    <xf numFmtId="0" fontId="28" fillId="20" borderId="0" xfId="0" applyFont="1" applyFill="1" applyBorder="1" applyAlignment="1">
      <alignment vertical="center" wrapText="1"/>
    </xf>
    <xf numFmtId="3" fontId="28" fillId="20" borderId="0" xfId="0" applyNumberFormat="1" applyFont="1" applyFill="1" applyBorder="1" applyAlignment="1">
      <alignment horizontal="right" vertical="center" wrapText="1"/>
    </xf>
    <xf numFmtId="0" fontId="6" fillId="7" borderId="6" xfId="0" applyFont="1" applyFill="1" applyBorder="1" applyAlignment="1">
      <alignment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 applyAlignment="1">
      <alignment vertical="center" wrapText="1"/>
    </xf>
    <xf numFmtId="3" fontId="6" fillId="20" borderId="0" xfId="0" applyNumberFormat="1" applyFont="1" applyFill="1" applyBorder="1" applyAlignment="1">
      <alignment horizontal="right" vertical="center" wrapText="1"/>
    </xf>
    <xf numFmtId="0" fontId="0" fillId="20" borderId="0" xfId="0" applyFill="1"/>
    <xf numFmtId="3" fontId="1" fillId="20" borderId="0" xfId="0" applyNumberFormat="1" applyFont="1" applyFill="1" applyBorder="1" applyAlignment="1">
      <alignment horizontal="right" vertical="center" wrapText="1"/>
    </xf>
    <xf numFmtId="0" fontId="0" fillId="20" borderId="0" xfId="0" applyFill="1" applyAlignment="1">
      <alignment horizontal="center"/>
    </xf>
    <xf numFmtId="0" fontId="15" fillId="0" borderId="0" xfId="0" applyFont="1" applyBorder="1" applyAlignment="1">
      <alignment vertical="center" wrapText="1"/>
    </xf>
    <xf numFmtId="10" fontId="5" fillId="0" borderId="0" xfId="0" applyNumberFormat="1" applyFont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right" vertical="center" wrapText="1"/>
    </xf>
    <xf numFmtId="3" fontId="7" fillId="7" borderId="5" xfId="0" applyNumberFormat="1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right" vertical="center" wrapText="1"/>
    </xf>
    <xf numFmtId="164" fontId="8" fillId="5" borderId="5" xfId="0" applyNumberFormat="1" applyFont="1" applyFill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/>
    </xf>
    <xf numFmtId="164" fontId="6" fillId="4" borderId="5" xfId="0" applyNumberFormat="1" applyFont="1" applyFill="1" applyBorder="1" applyAlignment="1">
      <alignment horizontal="right" vertical="center" wrapText="1"/>
    </xf>
    <xf numFmtId="164" fontId="8" fillId="4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29" fillId="4" borderId="6" xfId="1" applyFont="1" applyFill="1" applyBorder="1" applyAlignment="1">
      <alignment vertical="center" wrapText="1"/>
    </xf>
    <xf numFmtId="0" fontId="30" fillId="20" borderId="0" xfId="0" applyFont="1" applyFill="1"/>
    <xf numFmtId="164" fontId="15" fillId="0" borderId="5" xfId="0" applyNumberFormat="1" applyFont="1" applyBorder="1" applyAlignment="1">
      <alignment horizontal="right" vertical="center" wrapText="1"/>
    </xf>
    <xf numFmtId="164" fontId="6" fillId="2" borderId="5" xfId="0" applyNumberFormat="1" applyFont="1" applyFill="1" applyBorder="1" applyAlignment="1">
      <alignment horizontal="right" vertical="center"/>
    </xf>
    <xf numFmtId="0" fontId="30" fillId="20" borderId="19" xfId="0" applyFont="1" applyFill="1" applyBorder="1"/>
    <xf numFmtId="0" fontId="30" fillId="20" borderId="0" xfId="0" applyFont="1" applyFill="1" applyBorder="1"/>
    <xf numFmtId="0" fontId="30" fillId="20" borderId="16" xfId="0" applyFont="1" applyFill="1" applyBorder="1"/>
    <xf numFmtId="0" fontId="30" fillId="20" borderId="0" xfId="1" applyFont="1" applyFill="1" applyBorder="1"/>
    <xf numFmtId="0" fontId="30" fillId="20" borderId="16" xfId="1" applyFont="1" applyFill="1" applyBorder="1"/>
    <xf numFmtId="0" fontId="30" fillId="20" borderId="12" xfId="0" applyFont="1" applyFill="1" applyBorder="1"/>
    <xf numFmtId="0" fontId="30" fillId="20" borderId="13" xfId="0" applyFont="1" applyFill="1" applyBorder="1"/>
    <xf numFmtId="0" fontId="8" fillId="3" borderId="6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/>
    </xf>
    <xf numFmtId="165" fontId="8" fillId="21" borderId="20" xfId="2" applyNumberFormat="1" applyFont="1" applyFill="1" applyBorder="1" applyAlignment="1">
      <alignment vertical="top"/>
    </xf>
    <xf numFmtId="165" fontId="5" fillId="0" borderId="20" xfId="2" applyNumberFormat="1" applyFont="1" applyBorder="1" applyAlignment="1">
      <alignment vertical="top"/>
    </xf>
    <xf numFmtId="164" fontId="5" fillId="0" borderId="20" xfId="3" applyNumberFormat="1" applyFont="1" applyBorder="1" applyAlignment="1">
      <alignment vertical="top"/>
    </xf>
    <xf numFmtId="164" fontId="8" fillId="21" borderId="20" xfId="3" applyNumberFormat="1" applyFont="1" applyFill="1" applyBorder="1" applyAlignment="1">
      <alignment vertical="top"/>
    </xf>
    <xf numFmtId="165" fontId="5" fillId="0" borderId="20" xfId="2" applyNumberFormat="1" applyFont="1" applyFill="1" applyBorder="1" applyAlignment="1">
      <alignment vertical="top"/>
    </xf>
    <xf numFmtId="164" fontId="5" fillId="0" borderId="20" xfId="3" applyNumberFormat="1" applyFont="1" applyFill="1" applyBorder="1" applyAlignment="1">
      <alignment vertical="top"/>
    </xf>
    <xf numFmtId="0" fontId="6" fillId="2" borderId="10" xfId="0" applyFont="1" applyFill="1" applyBorder="1" applyAlignment="1">
      <alignment horizontal="center" vertical="center" wrapText="1"/>
    </xf>
    <xf numFmtId="0" fontId="6" fillId="16" borderId="5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20" borderId="0" xfId="0" applyFill="1" applyAlignment="1">
      <alignment wrapText="1"/>
    </xf>
    <xf numFmtId="0" fontId="33" fillId="20" borderId="16" xfId="1" applyFont="1" applyFill="1" applyBorder="1"/>
    <xf numFmtId="0" fontId="6" fillId="2" borderId="10" xfId="0" applyFont="1" applyFill="1" applyBorder="1" applyAlignment="1">
      <alignment horizontal="left" vertical="center"/>
    </xf>
    <xf numFmtId="0" fontId="28" fillId="20" borderId="19" xfId="1" applyFont="1" applyFill="1" applyBorder="1"/>
    <xf numFmtId="0" fontId="5" fillId="0" borderId="19" xfId="0" applyFont="1" applyBorder="1"/>
    <xf numFmtId="0" fontId="5" fillId="0" borderId="0" xfId="0" applyFont="1" applyBorder="1"/>
    <xf numFmtId="0" fontId="5" fillId="0" borderId="16" xfId="0" applyFont="1" applyBorder="1"/>
    <xf numFmtId="0" fontId="28" fillId="20" borderId="17" xfId="0" applyFont="1" applyFill="1" applyBorder="1" applyAlignment="1">
      <alignment horizontal="center"/>
    </xf>
    <xf numFmtId="0" fontId="28" fillId="20" borderId="18" xfId="0" applyFont="1" applyFill="1" applyBorder="1" applyAlignment="1">
      <alignment horizontal="center"/>
    </xf>
    <xf numFmtId="0" fontId="28" fillId="20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6" fillId="6" borderId="10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18" borderId="7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6" fillId="18" borderId="1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5" fontId="8" fillId="21" borderId="20" xfId="2" applyNumberFormat="1" applyFont="1" applyFill="1" applyBorder="1" applyAlignment="1">
      <alignment horizontal="center" vertical="top"/>
    </xf>
    <xf numFmtId="165" fontId="8" fillId="22" borderId="21" xfId="2" applyNumberFormat="1" applyFont="1" applyFill="1" applyBorder="1" applyAlignment="1">
      <alignment horizontal="center" vertical="top"/>
    </xf>
    <xf numFmtId="165" fontId="8" fillId="22" borderId="22" xfId="2" applyNumberFormat="1" applyFont="1" applyFill="1" applyBorder="1" applyAlignment="1">
      <alignment horizontal="center" vertical="top"/>
    </xf>
    <xf numFmtId="165" fontId="8" fillId="22" borderId="23" xfId="2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1"/>
  <sheetViews>
    <sheetView tabSelected="1" zoomScaleNormal="100" workbookViewId="0">
      <selection activeCell="A5" sqref="A5"/>
    </sheetView>
  </sheetViews>
  <sheetFormatPr defaultColWidth="0" defaultRowHeight="19.5" zeroHeight="1" x14ac:dyDescent="0.4"/>
  <cols>
    <col min="1" max="1" width="5.140625" style="365" customWidth="1"/>
    <col min="2" max="2" width="5.140625" style="366" customWidth="1"/>
    <col min="3" max="3" width="92.5703125" style="367" customWidth="1"/>
    <col min="4" max="16384" width="9.140625" style="334" hidden="1"/>
  </cols>
  <sheetData>
    <row r="1" spans="1:3" x14ac:dyDescent="0.4">
      <c r="A1" s="368" t="s">
        <v>760</v>
      </c>
      <c r="B1" s="369"/>
      <c r="C1" s="370"/>
    </row>
    <row r="2" spans="1:3" x14ac:dyDescent="0.4">
      <c r="A2" s="339"/>
      <c r="B2" s="340"/>
      <c r="C2" s="341"/>
    </row>
    <row r="3" spans="1:3" x14ac:dyDescent="0.4">
      <c r="A3" s="364" t="str">
        <f>+'General overview'!_Toc495154433</f>
        <v>1 GENERAL OVERVIEW</v>
      </c>
      <c r="B3" s="342"/>
      <c r="C3" s="341"/>
    </row>
    <row r="4" spans="1:3" x14ac:dyDescent="0.4">
      <c r="A4" s="339"/>
      <c r="B4" s="340"/>
      <c r="C4" s="362" t="str">
        <f>+'General overview'!_Toc512790281</f>
        <v>Table 1.1: Number of schools, students and staff in 2017</v>
      </c>
    </row>
    <row r="5" spans="1:3" x14ac:dyDescent="0.4">
      <c r="A5" s="339"/>
      <c r="B5" s="340"/>
      <c r="C5" s="362" t="str">
        <f>+'General overview'!_Toc512790282</f>
        <v>Table 1.2: Participation rate by different age groups in 2017</v>
      </c>
    </row>
    <row r="6" spans="1:3" x14ac:dyDescent="0.4">
      <c r="A6" s="339"/>
      <c r="B6" s="340"/>
      <c r="C6" s="362" t="str">
        <f>+'General overview'!_Hlk512779019</f>
        <v>Annex 1: Participation rate by single age and sex in 2017</v>
      </c>
    </row>
    <row r="7" spans="1:3" x14ac:dyDescent="0.4">
      <c r="A7" s="364" t="str">
        <f>+ECE!B1</f>
        <v xml:space="preserve">2 EARLY CHILDHOOD EDUCATION </v>
      </c>
      <c r="B7" s="340"/>
      <c r="C7" s="341"/>
    </row>
    <row r="8" spans="1:3" x14ac:dyDescent="0.4">
      <c r="A8" s="339"/>
      <c r="B8" s="340"/>
      <c r="C8" s="362" t="str">
        <f>+ECE!_Toc495152702</f>
        <v>Table 2.1: Number of ECE Schools /Centres, learners and Staff in 2017</v>
      </c>
    </row>
    <row r="9" spans="1:3" x14ac:dyDescent="0.4">
      <c r="A9" s="339"/>
      <c r="B9" s="342" t="str">
        <f>+ECE!_Toc512790229</f>
        <v>2.1     PRE-NURSERY EDUCATION</v>
      </c>
      <c r="C9" s="362"/>
    </row>
    <row r="10" spans="1:3" x14ac:dyDescent="0.4">
      <c r="A10" s="339"/>
      <c r="B10" s="340"/>
      <c r="C10" s="362" t="str">
        <f>+ECE!_Hlk512151790</f>
        <v>Table 2.2: Pre-nursery Infrastructure in 2017</v>
      </c>
    </row>
    <row r="11" spans="1:3" x14ac:dyDescent="0.4">
      <c r="A11" s="339"/>
      <c r="B11" s="340"/>
      <c r="C11" s="362" t="str">
        <f>+ECE!_Toc495152706</f>
        <v>Table 2.3: Number of Pre-nursery by owner in 2017</v>
      </c>
    </row>
    <row r="12" spans="1:3" x14ac:dyDescent="0.4">
      <c r="A12" s="339"/>
      <c r="B12" s="340"/>
      <c r="C12" s="362" t="str">
        <f>+ECE!_Toc495152707</f>
        <v>Table 2.4: Type of services offered in Pre-nursery Centres in 2017</v>
      </c>
    </row>
    <row r="13" spans="1:3" x14ac:dyDescent="0.4">
      <c r="A13" s="339"/>
      <c r="B13" s="340"/>
      <c r="C13" s="362" t="str">
        <f>+ECE!_Toc512790287</f>
        <v>Table 2.5: Number of Pre-nursery children in 2017</v>
      </c>
    </row>
    <row r="14" spans="1:3" x14ac:dyDescent="0.4">
      <c r="A14" s="339"/>
      <c r="B14" s="340"/>
      <c r="C14" s="362" t="str">
        <f>+ECE!_Toc512790288</f>
        <v>Table 2.6: Care-givers in Pre-nursery centres in 2017</v>
      </c>
    </row>
    <row r="15" spans="1:3" x14ac:dyDescent="0.4">
      <c r="A15" s="339"/>
      <c r="B15" s="340"/>
      <c r="C15" s="362" t="str">
        <f>+ECE!_Toc512790289</f>
        <v>Table 2.7: Water and Sanitation in Pre-nursery centres for 2017</v>
      </c>
    </row>
    <row r="16" spans="1:3" x14ac:dyDescent="0.4">
      <c r="A16" s="339"/>
      <c r="B16" s="340"/>
      <c r="C16" s="362" t="str">
        <f>+ECE!_Hlk512779289</f>
        <v>Annex 2: Pre-Nursery schools, Children and Staff by district in 2017</v>
      </c>
    </row>
    <row r="17" spans="1:3" x14ac:dyDescent="0.4">
      <c r="A17" s="339"/>
      <c r="B17" s="342" t="str">
        <f>+ECE!_Toc495152914</f>
        <v>2.2     PREPRIMARY EDUCATION</v>
      </c>
      <c r="C17" s="343"/>
    </row>
    <row r="18" spans="1:3" x14ac:dyDescent="0.4">
      <c r="A18" s="339"/>
      <c r="B18" s="340"/>
      <c r="C18" s="362" t="str">
        <f>+ECE!_Toc512790290</f>
        <v>Table 2.8: Pre-Primary School Infrastructure in 2016 and 2017</v>
      </c>
    </row>
    <row r="19" spans="1:3" x14ac:dyDescent="0.4">
      <c r="A19" s="339"/>
      <c r="B19" s="340"/>
      <c r="C19" s="362" t="str">
        <f>+ECE!_Toc495152714</f>
        <v xml:space="preserve">Table 2.9: Number of pre-primary schools, by schools ‘status in 2016 and 2017 </v>
      </c>
    </row>
    <row r="20" spans="1:3" x14ac:dyDescent="0.4">
      <c r="A20" s="339"/>
      <c r="B20" s="340"/>
      <c r="C20" s="362" t="str">
        <f>+ECE!_Toc512790292</f>
        <v xml:space="preserve">Table 2.10: Number of pre-primary classrooms, by schools ‘status in 2016 and 2017 </v>
      </c>
    </row>
    <row r="21" spans="1:3" x14ac:dyDescent="0.4">
      <c r="A21" s="339"/>
      <c r="B21" s="340"/>
      <c r="C21" s="362" t="str">
        <f>+ECE!_Toc512790293</f>
        <v xml:space="preserve">Table 2.11: Number of pre-primary desks, by schools ‘status in 2016 and 2017 </v>
      </c>
    </row>
    <row r="22" spans="1:3" x14ac:dyDescent="0.4">
      <c r="A22" s="339"/>
      <c r="B22" s="340"/>
      <c r="C22" s="362" t="str">
        <f>+ECE!_Toc512790294</f>
        <v>Table 2.12: Number of pre-primary schools, by settings in 2016 and 2017</v>
      </c>
    </row>
    <row r="23" spans="1:3" x14ac:dyDescent="0.4">
      <c r="A23" s="339"/>
      <c r="B23" s="340"/>
      <c r="C23" s="362" t="str">
        <f>+ECE!_Toc512790295</f>
        <v>Table 2.13: Number of pre-primary schools, by ownership in 2016 and 2017</v>
      </c>
    </row>
    <row r="24" spans="1:3" x14ac:dyDescent="0.4">
      <c r="A24" s="339"/>
      <c r="B24" s="340"/>
      <c r="C24" s="362" t="str">
        <f>+ECE!_Toc512790296</f>
        <v>Table 2.14: Pre-primary pupils enrolled in 2016 and 2017</v>
      </c>
    </row>
    <row r="25" spans="1:3" x14ac:dyDescent="0.4">
      <c r="A25" s="339"/>
      <c r="B25" s="340"/>
      <c r="C25" s="362" t="str">
        <f>+ECE!_Toc512790297</f>
        <v>Table 2.15 Number of pre-primary pupils enrolled in 2017 by status</v>
      </c>
    </row>
    <row r="26" spans="1:3" x14ac:dyDescent="0.4">
      <c r="A26" s="339"/>
      <c r="B26" s="340"/>
      <c r="C26" s="362" t="str">
        <f>+ECE!_Toc512790298</f>
        <v>Table 2.16: Pre-primary school pupil’s enrolment by grade in 2016 and 2017</v>
      </c>
    </row>
    <row r="27" spans="1:3" x14ac:dyDescent="0.4">
      <c r="A27" s="339"/>
      <c r="B27" s="340"/>
      <c r="C27" s="362" t="str">
        <f>+ECE!_Toc512790299</f>
        <v>Table 2.17: Pre-primary GER and NER in 2016 and 2017</v>
      </c>
    </row>
    <row r="28" spans="1:3" x14ac:dyDescent="0.4">
      <c r="A28" s="339"/>
      <c r="B28" s="340"/>
      <c r="C28" s="362" t="str">
        <f>+ECE!_Toc512790300</f>
        <v>Table 2.18: Pre-primary GIR and NIR in 2016 and 2017</v>
      </c>
    </row>
    <row r="29" spans="1:3" x14ac:dyDescent="0.4">
      <c r="A29" s="339"/>
      <c r="B29" s="340"/>
      <c r="C29" s="362" t="str">
        <f>+ECE!_Toc512790301</f>
        <v>Table 2.19: Preprimary school staff in 2016 and 2017</v>
      </c>
    </row>
    <row r="30" spans="1:3" x14ac:dyDescent="0.4">
      <c r="A30" s="339"/>
      <c r="B30" s="340"/>
      <c r="C30" s="362" t="str">
        <f>+ECE!_Toc512790302</f>
        <v>Table 2.20: Number of pre-primary school staff in 2017 school year by status</v>
      </c>
    </row>
    <row r="31" spans="1:3" x14ac:dyDescent="0.4">
      <c r="A31" s="339"/>
      <c r="B31" s="340"/>
      <c r="C31" s="362" t="str">
        <f>+ECE!_Toc512790303</f>
        <v>Table 2.21: Books used in pre-primary schools by level and subject in 2017</v>
      </c>
    </row>
    <row r="32" spans="1:3" x14ac:dyDescent="0.4">
      <c r="A32" s="339"/>
      <c r="B32" s="340"/>
      <c r="C32" s="362" t="str">
        <f>ECE!$B$303</f>
        <v>Table 2.22: Number of books distributed since 2016</v>
      </c>
    </row>
    <row r="33" spans="1:3" x14ac:dyDescent="0.4">
      <c r="A33" s="339"/>
      <c r="B33" s="340"/>
      <c r="C33" s="362" t="str">
        <f>+ECE!_Toc512790304</f>
        <v>Table 2.23: Source of energy in pre-primary schools in 2016 and 2017</v>
      </c>
    </row>
    <row r="34" spans="1:3" x14ac:dyDescent="0.4">
      <c r="A34" s="339"/>
      <c r="B34" s="340"/>
      <c r="C34" s="362" t="str">
        <f>+ECE!_Toc512790305</f>
        <v>Table 2.24: Water in pre-primary schools in 2016 and 2017</v>
      </c>
    </row>
    <row r="35" spans="1:3" x14ac:dyDescent="0.4">
      <c r="A35" s="339"/>
      <c r="B35" s="340"/>
      <c r="C35" s="362" t="str">
        <f>+ECE!_Toc512790306</f>
        <v>Table 2.25: Toilets in pre-primary schools in 2016 and 2017</v>
      </c>
    </row>
    <row r="36" spans="1:3" x14ac:dyDescent="0.4">
      <c r="A36" s="339"/>
      <c r="B36" s="340"/>
      <c r="C36" s="362" t="str">
        <f>+ECE!_Toc512790307</f>
        <v>Table 2.26: Pre-primary school feeding program in 2016 and 2017</v>
      </c>
    </row>
    <row r="37" spans="1:3" x14ac:dyDescent="0.4">
      <c r="A37" s="339"/>
      <c r="B37" s="340"/>
      <c r="C37" s="362" t="str">
        <f>+ECE!_Toc512790308</f>
        <v>Table 2.27: Special need education in pre-primary for 2016 and 2017</v>
      </c>
    </row>
    <row r="38" spans="1:3" x14ac:dyDescent="0.4">
      <c r="A38" s="339"/>
      <c r="B38" s="340"/>
      <c r="C38" s="362" t="str">
        <f>+ECE!_Toc512790309</f>
        <v>Table 2.28: Pre-primary school pupils with disability in 2017</v>
      </c>
    </row>
    <row r="39" spans="1:3" x14ac:dyDescent="0.4">
      <c r="A39" s="339"/>
      <c r="B39" s="340"/>
      <c r="C39" s="362" t="str">
        <f>+ECE!_Toc512790310</f>
        <v>Table 2.29: Pre-primary school pupils with disability in 2016 and 2017</v>
      </c>
    </row>
    <row r="40" spans="1:3" x14ac:dyDescent="0.4">
      <c r="A40" s="339"/>
      <c r="B40" s="340"/>
      <c r="C40" s="362" t="str">
        <f>+ECE!_Toc512790476</f>
        <v>Annex 3: Pre-primary schools and Classrooms by district in 2016 - 2017</v>
      </c>
    </row>
    <row r="41" spans="1:3" x14ac:dyDescent="0.4">
      <c r="A41" s="339"/>
      <c r="B41" s="340"/>
      <c r="C41" s="362" t="str">
        <f>+ECE!_Toc512790477</f>
        <v>Annex 4: Pre-primary pupils by district in 2016 - 2017</v>
      </c>
    </row>
    <row r="42" spans="1:3" x14ac:dyDescent="0.4">
      <c r="A42" s="339"/>
      <c r="B42" s="340"/>
      <c r="C42" s="362" t="str">
        <f>+ECE!_Toc512790478</f>
        <v>Annex 5: Pre-primary staff by district in 2016 - 2017</v>
      </c>
    </row>
    <row r="43" spans="1:3" x14ac:dyDescent="0.4">
      <c r="A43" s="339"/>
      <c r="B43" s="340"/>
      <c r="C43" s="341"/>
    </row>
    <row r="44" spans="1:3" x14ac:dyDescent="0.4">
      <c r="A44" s="364" t="str">
        <f>+Primary!B1</f>
        <v>3    PRIMARY EDUCATION</v>
      </c>
      <c r="B44" s="340"/>
      <c r="C44" s="341"/>
    </row>
    <row r="45" spans="1:3" x14ac:dyDescent="0.4">
      <c r="A45" s="339"/>
      <c r="B45" s="340"/>
      <c r="C45" s="362" t="str">
        <f>+Primary!B3</f>
        <v>Table 3.1: Primary school infrastructure in 2016 and 2017</v>
      </c>
    </row>
    <row r="46" spans="1:3" x14ac:dyDescent="0.4">
      <c r="A46" s="339"/>
      <c r="B46" s="340"/>
      <c r="C46" s="362" t="str">
        <f>+Primary!_Toc512790312</f>
        <v>Table 3.2: Number of primary schools in 2016 and 2017 by schools’ status</v>
      </c>
    </row>
    <row r="47" spans="1:3" x14ac:dyDescent="0.4">
      <c r="A47" s="339"/>
      <c r="B47" s="340"/>
      <c r="C47" s="362" t="str">
        <f>+Primary!_Toc512790313</f>
        <v>Table 3.3: Number of primary classrooms in 2016 and 2017 by schools’ status</v>
      </c>
    </row>
    <row r="48" spans="1:3" x14ac:dyDescent="0.4">
      <c r="A48" s="339"/>
      <c r="B48" s="340"/>
      <c r="C48" s="362" t="str">
        <f>+Primary!_Toc512790314</f>
        <v>Table 3.4: Number of primary schools’ classes in 2016 and 2017 by schools’ status</v>
      </c>
    </row>
    <row r="49" spans="1:3" x14ac:dyDescent="0.4">
      <c r="A49" s="339"/>
      <c r="B49" s="340"/>
      <c r="C49" s="362" t="str">
        <f>+Primary!_Toc512790315</f>
        <v>Table 3.5: Number of primary schools’ desks in 2016 and 2017 by schools’ status</v>
      </c>
    </row>
    <row r="50" spans="1:3" x14ac:dyDescent="0.4">
      <c r="A50" s="339"/>
      <c r="B50" s="340"/>
      <c r="C50" s="362" t="str">
        <f>+Primary!_Toc512790316</f>
        <v>Table 3.6: Number of primary schools by settings in 2016 and 2017</v>
      </c>
    </row>
    <row r="51" spans="1:3" x14ac:dyDescent="0.4">
      <c r="A51" s="339"/>
      <c r="B51" s="340"/>
      <c r="C51" s="362" t="str">
        <f>+Primary!_Toc512790317</f>
        <v>Table 3.7: Number of primary schools by owner in 2016 and 2017</v>
      </c>
    </row>
    <row r="52" spans="1:3" x14ac:dyDescent="0.4">
      <c r="A52" s="339"/>
      <c r="B52" s="340"/>
      <c r="C52" s="362" t="str">
        <f>+Primary!_Toc512790318</f>
        <v>Table 3.8: Primary school’s pupils in 2016 and 2017</v>
      </c>
    </row>
    <row r="53" spans="1:3" x14ac:dyDescent="0.4">
      <c r="A53" s="339"/>
      <c r="B53" s="340"/>
      <c r="C53" s="362" t="str">
        <f>+Primary!_Toc512790319</f>
        <v>Table 3.9: Number of primary school pupils enrolled in 2016 and 2017 by status</v>
      </c>
    </row>
    <row r="54" spans="1:3" x14ac:dyDescent="0.4">
      <c r="A54" s="339"/>
      <c r="B54" s="340"/>
      <c r="C54" s="362" t="str">
        <f>+Primary!_Toc512790320</f>
        <v xml:space="preserve">Table 3.10: Primary school pupils enrolled in 2016 and 2017 by grade </v>
      </c>
    </row>
    <row r="55" spans="1:3" x14ac:dyDescent="0.4">
      <c r="A55" s="339"/>
      <c r="B55" s="340"/>
      <c r="C55" s="362" t="str">
        <f>+Primary!_Toc512790321</f>
        <v xml:space="preserve">Table 3.11: Promotion, repetition and dropout rate in primary schools </v>
      </c>
    </row>
    <row r="56" spans="1:3" x14ac:dyDescent="0.4">
      <c r="A56" s="339"/>
      <c r="B56" s="340"/>
      <c r="C56" s="362" t="str">
        <f>+Primary!_Toc512790322</f>
        <v xml:space="preserve">Table 3.12: Primary promotion, repetition and dropout rate by level in 2016_2017 </v>
      </c>
    </row>
    <row r="57" spans="1:3" x14ac:dyDescent="0.4">
      <c r="A57" s="339"/>
      <c r="B57" s="340"/>
      <c r="C57" s="362" t="str">
        <f>+Primary!_Toc512790323</f>
        <v>Table 3.13: Primary GER and NER in 2016 and 2017</v>
      </c>
    </row>
    <row r="58" spans="1:3" x14ac:dyDescent="0.4">
      <c r="A58" s="339"/>
      <c r="B58" s="340"/>
      <c r="C58" s="362" t="str">
        <f>+Primary!_Toc512790324</f>
        <v>Table 3.14: Primary GIR and NIR in 2016 and 2017</v>
      </c>
    </row>
    <row r="59" spans="1:3" x14ac:dyDescent="0.4">
      <c r="A59" s="339"/>
      <c r="B59" s="340"/>
      <c r="C59" s="362" t="str">
        <f>+Primary!_Toc512790325</f>
        <v>Table 3.15: Transition rate from Primary to Lower secondary in 2015 and 2016</v>
      </c>
    </row>
    <row r="60" spans="1:3" x14ac:dyDescent="0.4">
      <c r="A60" s="339"/>
      <c r="B60" s="340"/>
      <c r="C60" s="362" t="str">
        <f>+Primary!_Toc512790326</f>
        <v>Table 3.16: Primary school leaving examination results for 2016 and 2017</v>
      </c>
    </row>
    <row r="61" spans="1:3" x14ac:dyDescent="0.4">
      <c r="A61" s="339"/>
      <c r="B61" s="340"/>
      <c r="C61" s="362" t="str">
        <f>+Primary!_Toc512790327</f>
        <v>Table 3.17: Newly admitted in P1 pupils of which attended Pre-primary in 2016</v>
      </c>
    </row>
    <row r="62" spans="1:3" x14ac:dyDescent="0.4">
      <c r="A62" s="339"/>
      <c r="B62" s="340"/>
      <c r="C62" s="362" t="str">
        <f>+Primary!_Toc512790328</f>
        <v>Table 3.18: Primary school staff in 2016 and 2017</v>
      </c>
    </row>
    <row r="63" spans="1:3" x14ac:dyDescent="0.4">
      <c r="A63" s="339"/>
      <c r="B63" s="340"/>
      <c r="C63" s="362" t="str">
        <f>+Primary!_Toc512790329</f>
        <v>Table 3.19: Primary school staff in 2016 and 2017 by status</v>
      </c>
    </row>
    <row r="64" spans="1:3" x14ac:dyDescent="0.4">
      <c r="A64" s="339"/>
      <c r="B64" s="340"/>
      <c r="C64" s="362" t="str">
        <f>+Primary!_Toc512790330</f>
        <v>Table 3.20: Number of Primary school staff in 2017 by status</v>
      </c>
    </row>
    <row r="65" spans="1:3" x14ac:dyDescent="0.4">
      <c r="A65" s="339"/>
      <c r="B65" s="340"/>
      <c r="C65" s="362" t="str">
        <f>+Primary!_Toc512790331</f>
        <v>Table 3.21: ICT, science and technology in primary schools for 2016 and 2017</v>
      </c>
    </row>
    <row r="66" spans="1:3" x14ac:dyDescent="0.4">
      <c r="A66" s="339"/>
      <c r="B66" s="340"/>
      <c r="C66" s="362" t="str">
        <f>+Primary!_Toc512790332</f>
        <v>Table 3.22: Books used in primary schools by grade and subject in 2017</v>
      </c>
    </row>
    <row r="67" spans="1:3" x14ac:dyDescent="0.4">
      <c r="A67" s="339"/>
      <c r="B67" s="340"/>
      <c r="C67" s="362" t="str">
        <f>Primary!$B$253</f>
        <v>Table 3.23: Number of books distributed in primary schools since 2016</v>
      </c>
    </row>
    <row r="68" spans="1:3" x14ac:dyDescent="0.4">
      <c r="A68" s="339"/>
      <c r="B68" s="340"/>
      <c r="C68" s="362" t="str">
        <f>+Primary!_Toc512790333</f>
        <v>Table 3.24: Source of energy in Primary schools for 2016 and 2017</v>
      </c>
    </row>
    <row r="69" spans="1:3" x14ac:dyDescent="0.4">
      <c r="A69" s="339"/>
      <c r="B69" s="340"/>
      <c r="C69" s="362" t="str">
        <f>+Primary!_Toc512790334</f>
        <v>Table 3.25: Water in primary schools in 2016 and 2017</v>
      </c>
    </row>
    <row r="70" spans="1:3" x14ac:dyDescent="0.4">
      <c r="A70" s="339"/>
      <c r="B70" s="340"/>
      <c r="C70" s="362" t="str">
        <f>+Primary!_Toc512790335</f>
        <v>Table 3.26: Toilets in primary schools for 2016 and 2017</v>
      </c>
    </row>
    <row r="71" spans="1:3" x14ac:dyDescent="0.4">
      <c r="A71" s="339"/>
      <c r="B71" s="340"/>
      <c r="C71" s="362" t="str">
        <f>+Primary!_Toc512790336</f>
        <v>Table 3.27: School feeding program in primary schools for 2016 and 2017</v>
      </c>
    </row>
    <row r="72" spans="1:3" x14ac:dyDescent="0.4">
      <c r="A72" s="339"/>
      <c r="B72" s="340"/>
      <c r="C72" s="362" t="str">
        <f>+Primary!_Toc512790337</f>
        <v>Table 3.28: Special need education in primary schools for 2016 and 2017</v>
      </c>
    </row>
    <row r="73" spans="1:3" x14ac:dyDescent="0.4">
      <c r="A73" s="339"/>
      <c r="B73" s="340"/>
      <c r="C73" s="362" t="str">
        <f>+Primary!_Toc512790338</f>
        <v>Table 3.29: Primary school pupils with disability in 2017</v>
      </c>
    </row>
    <row r="74" spans="1:3" x14ac:dyDescent="0.4">
      <c r="A74" s="339"/>
      <c r="B74" s="340"/>
      <c r="C74" s="362" t="str">
        <f>+Primary!_Toc512790339</f>
        <v>Table 3.30: Primary school pupils with disability by grades in 2016 and 2017</v>
      </c>
    </row>
    <row r="75" spans="1:3" x14ac:dyDescent="0.4">
      <c r="A75" s="339"/>
      <c r="B75" s="340"/>
      <c r="C75" s="362" t="str">
        <f>+Primary!_Toc512790479</f>
        <v xml:space="preserve"> Annex 6: Primary schools and classrooms by District in 2016 and 2017</v>
      </c>
    </row>
    <row r="76" spans="1:3" x14ac:dyDescent="0.4">
      <c r="A76" s="339"/>
      <c r="B76" s="340"/>
      <c r="C76" s="362" t="str">
        <f>+Primary!_Toc512790480</f>
        <v xml:space="preserve"> Annex 7: Primary pupils enrolment by District in 2016 and 2017</v>
      </c>
    </row>
    <row r="77" spans="1:3" x14ac:dyDescent="0.4">
      <c r="A77" s="339"/>
      <c r="B77" s="340"/>
      <c r="C77" s="362" t="str">
        <f>+Primary!_Toc512790481</f>
        <v>Annex 8: Primary Staff by District in 2016 and 2017</v>
      </c>
    </row>
    <row r="78" spans="1:3" x14ac:dyDescent="0.4">
      <c r="A78" s="339"/>
      <c r="B78" s="340"/>
      <c r="C78" s="341"/>
    </row>
    <row r="79" spans="1:3" x14ac:dyDescent="0.4">
      <c r="A79" s="364" t="str">
        <f>+Secondary!_Toc495154451</f>
        <v>4    SECONDARY EDUCATION</v>
      </c>
      <c r="B79" s="340"/>
      <c r="C79" s="341"/>
    </row>
    <row r="80" spans="1:3" x14ac:dyDescent="0.4">
      <c r="A80" s="339"/>
      <c r="B80" s="340"/>
      <c r="C80" s="362" t="str">
        <f>+Secondary!_Toc512790340</f>
        <v>Table 4.1: Secondary school infrastructure in 2016 and 2017</v>
      </c>
    </row>
    <row r="81" spans="1:3" x14ac:dyDescent="0.4">
      <c r="A81" s="339"/>
      <c r="B81" s="340"/>
      <c r="C81" s="362" t="str">
        <f>+Secondary!_Toc512790341</f>
        <v>Table 4.2: Number of secondary schools in 2016 and 2017 by status</v>
      </c>
    </row>
    <row r="82" spans="1:3" x14ac:dyDescent="0.4">
      <c r="A82" s="339"/>
      <c r="B82" s="340"/>
      <c r="C82" s="362" t="str">
        <f>+Secondary!_Toc512790342</f>
        <v>Table 4.3: Number of secondary school classrooms in 2016 and 2017 by status</v>
      </c>
    </row>
    <row r="83" spans="1:3" x14ac:dyDescent="0.4">
      <c r="A83" s="339"/>
      <c r="B83" s="340"/>
      <c r="C83" s="362" t="str">
        <f>+Secondary!_Toc512790343</f>
        <v>Table 4.4: Number of secondary school desks in 2016 and 2017 by status</v>
      </c>
    </row>
    <row r="84" spans="1:3" x14ac:dyDescent="0.4">
      <c r="A84" s="339"/>
      <c r="B84" s="340"/>
      <c r="C84" s="362" t="str">
        <f>+Secondary!_Toc512790344</f>
        <v>Table 4.5: Number of secondary schools by settings in 2016 and 2017</v>
      </c>
    </row>
    <row r="85" spans="1:3" x14ac:dyDescent="0.4">
      <c r="A85" s="339"/>
      <c r="B85" s="340"/>
      <c r="C85" s="362" t="str">
        <f>+Secondary!_Toc512790345</f>
        <v>Table 4.6: Number of secondary schools by owner in 2016 and 2017</v>
      </c>
    </row>
    <row r="86" spans="1:3" x14ac:dyDescent="0.4">
      <c r="A86" s="339"/>
      <c r="B86" s="340"/>
      <c r="C86" s="362" t="str">
        <f>+Secondary!_Toc512790346</f>
        <v>Table 4.7: Number of secondary students in 2016 and 2017</v>
      </c>
    </row>
    <row r="87" spans="1:3" x14ac:dyDescent="0.4">
      <c r="A87" s="339"/>
      <c r="B87" s="340"/>
      <c r="C87" s="362" t="str">
        <f>+Secondary!_Toc512790347</f>
        <v>Table 4.8: Number of secondary students enrolled in 2017 by status</v>
      </c>
    </row>
    <row r="88" spans="1:3" x14ac:dyDescent="0.4">
      <c r="A88" s="339"/>
      <c r="B88" s="340"/>
      <c r="C88" s="362" t="str">
        <f>+Secondary!_Toc512790348</f>
        <v>Table 4.9: Number of lower and upper secondary students enrolled in 2017 by status</v>
      </c>
    </row>
    <row r="89" spans="1:3" x14ac:dyDescent="0.4">
      <c r="A89" s="339"/>
      <c r="B89" s="340"/>
      <c r="C89" s="362" t="str">
        <f>+Secondary!_Toc512790349</f>
        <v>Table 4.10: Upper secondary students enrolled in 2016 and 2017 by field of education</v>
      </c>
    </row>
    <row r="90" spans="1:3" x14ac:dyDescent="0.4">
      <c r="A90" s="339"/>
      <c r="B90" s="340"/>
      <c r="C90" s="362" t="str">
        <f>+Secondary!_Toc512790350</f>
        <v>Table 4.11: Upper secondary students enrolled in 2017 by status and by fields of education.</v>
      </c>
    </row>
    <row r="91" spans="1:3" x14ac:dyDescent="0.4">
      <c r="A91" s="339"/>
      <c r="B91" s="340"/>
      <c r="C91" s="362" t="str">
        <f>+Secondary!_Toc512790351</f>
        <v>Table 4.12: STEM students enrolled in upper secondary for 2016 and 2017</v>
      </c>
    </row>
    <row r="92" spans="1:3" x14ac:dyDescent="0.4">
      <c r="A92" s="339"/>
      <c r="B92" s="340"/>
      <c r="C92" s="362" t="str">
        <f>+Secondary!_Toc512790352</f>
        <v>Table 4.13: Secondary school student’s enrolment by grade in 2016 and 2017</v>
      </c>
    </row>
    <row r="93" spans="1:3" x14ac:dyDescent="0.4">
      <c r="A93" s="339"/>
      <c r="B93" s="340"/>
      <c r="C93" s="362" t="str">
        <f>+Secondary!_Toc512790353</f>
        <v>Table 4.14: Promotion, repetition and dropout rate in secondary schools</v>
      </c>
    </row>
    <row r="94" spans="1:3" x14ac:dyDescent="0.4">
      <c r="A94" s="339"/>
      <c r="B94" s="340"/>
      <c r="C94" s="362" t="str">
        <f>+Secondary!_Toc512790354</f>
        <v>Table 4.15: Secondary promotion, repetition and dropout rate in 2017 by grade</v>
      </c>
    </row>
    <row r="95" spans="1:3" x14ac:dyDescent="0.4">
      <c r="A95" s="339"/>
      <c r="B95" s="340"/>
      <c r="C95" s="362" t="str">
        <f>+Secondary!_Toc512790355</f>
        <v>Table 4.16. Secondary GER and NER in 2016 and 2017</v>
      </c>
    </row>
    <row r="96" spans="1:3" x14ac:dyDescent="0.4">
      <c r="A96" s="339"/>
      <c r="B96" s="340"/>
      <c r="C96" s="362" t="str">
        <f>+Secondary!_Toc512790356</f>
        <v>Table 4.17: Secondary GIR and NIR in 2016 and 2017</v>
      </c>
    </row>
    <row r="97" spans="1:3" x14ac:dyDescent="0.4">
      <c r="A97" s="339"/>
      <c r="B97" s="340"/>
      <c r="C97" s="362" t="str">
        <f>+Secondary!_Toc512790357</f>
        <v>Table 4.18: Transition rate from lower to upper secondary in 2015 and 2016</v>
      </c>
    </row>
    <row r="98" spans="1:3" x14ac:dyDescent="0.4">
      <c r="A98" s="339"/>
      <c r="B98" s="340"/>
      <c r="C98" s="362" t="str">
        <f>+Secondary!_Toc512790358</f>
        <v>Table 4.19: Lower secondary school leaving examination results for 2016 and 2017</v>
      </c>
    </row>
    <row r="99" spans="1:3" x14ac:dyDescent="0.4">
      <c r="A99" s="339"/>
      <c r="B99" s="340"/>
      <c r="C99" s="362" t="str">
        <f>+Secondary!_Toc512790359</f>
        <v>Table 4.20: Upper secondary school leaving examination results for 2016 and 2017</v>
      </c>
    </row>
    <row r="100" spans="1:3" x14ac:dyDescent="0.4">
      <c r="A100" s="339"/>
      <c r="B100" s="340"/>
      <c r="C100" s="362" t="str">
        <f>+Secondary!_Toc512790360</f>
        <v>Table 4.21: Secondary school staff in 2016 and 2017</v>
      </c>
    </row>
    <row r="101" spans="1:3" x14ac:dyDescent="0.4">
      <c r="A101" s="339"/>
      <c r="B101" s="340"/>
      <c r="C101" s="362" t="str">
        <f>+Secondary!_Toc512790361</f>
        <v>Table 4.22: Number of secondary school staff in 2017 by status</v>
      </c>
    </row>
    <row r="102" spans="1:3" x14ac:dyDescent="0.4">
      <c r="A102" s="339"/>
      <c r="B102" s="340"/>
      <c r="C102" s="362" t="str">
        <f>+Secondary!_Toc512790362</f>
        <v>Table 4.23: Number of secondary school staff in 2017 by status</v>
      </c>
    </row>
    <row r="103" spans="1:3" x14ac:dyDescent="0.4">
      <c r="A103" s="339"/>
      <c r="B103" s="340"/>
      <c r="C103" s="362" t="str">
        <f>+Secondary!_Toc512790363</f>
        <v>Table 4.24: ICT, science and technology in secondary schools</v>
      </c>
    </row>
    <row r="104" spans="1:3" x14ac:dyDescent="0.4">
      <c r="A104" s="339"/>
      <c r="B104" s="340"/>
      <c r="C104" s="362" t="str">
        <f>+Secondary!_Toc512790364</f>
        <v>Table 4.25: Secondary schools with library</v>
      </c>
    </row>
    <row r="105" spans="1:3" x14ac:dyDescent="0.4">
      <c r="A105" s="339"/>
      <c r="B105" s="340"/>
      <c r="C105" s="362" t="str">
        <f>+Secondary!_Toc512790365</f>
        <v>Table 4.26: Books used in lower secondary schools by level and subject in 2017</v>
      </c>
    </row>
    <row r="106" spans="1:3" x14ac:dyDescent="0.4">
      <c r="A106" s="339"/>
      <c r="B106" s="340"/>
      <c r="C106" s="362" t="str">
        <f>+Secondary!_Toc512790366</f>
        <v>Table 4.27: Books used in general upper secondary schools by subject in 2017</v>
      </c>
    </row>
    <row r="107" spans="1:3" x14ac:dyDescent="0.4">
      <c r="A107" s="339"/>
      <c r="B107" s="340"/>
      <c r="C107" s="362" t="str">
        <f>+Secondary!_Toc512790367</f>
        <v>Table 4.28: Books used in TTC schools by level and subject in 2017</v>
      </c>
    </row>
    <row r="108" spans="1:3" x14ac:dyDescent="0.4">
      <c r="A108" s="339"/>
      <c r="B108" s="340"/>
      <c r="C108" s="362" t="str">
        <f>Secondary!$B$377</f>
        <v>Table 4.29: Number of books distributed since 2016 in secondary</v>
      </c>
    </row>
    <row r="109" spans="1:3" x14ac:dyDescent="0.4">
      <c r="A109" s="339"/>
      <c r="B109" s="340"/>
      <c r="C109" s="362" t="str">
        <f>+Secondary!_Toc512790368</f>
        <v>Table 4.30: Source of energy in secondary schools for 2016 and 2017</v>
      </c>
    </row>
    <row r="110" spans="1:3" x14ac:dyDescent="0.4">
      <c r="A110" s="339"/>
      <c r="B110" s="340"/>
      <c r="C110" s="362" t="str">
        <f>+Secondary!_Toc512790369</f>
        <v>Table 4.31: Water in secondary schools for 2016 and 2017</v>
      </c>
    </row>
    <row r="111" spans="1:3" x14ac:dyDescent="0.4">
      <c r="A111" s="339"/>
      <c r="B111" s="340"/>
      <c r="C111" s="362" t="str">
        <f>+Secondary!_Toc512790370</f>
        <v>Table 4.32: Toilets in secondary schools for 2016 and 2017</v>
      </c>
    </row>
    <row r="112" spans="1:3" x14ac:dyDescent="0.4">
      <c r="A112" s="339"/>
      <c r="B112" s="340"/>
      <c r="C112" s="362" t="str">
        <f>+Secondary!_Toc512790371</f>
        <v>Table 4.33: School feeding program in secondary schools for 2016 and 2017</v>
      </c>
    </row>
    <row r="113" spans="1:3" x14ac:dyDescent="0.4">
      <c r="A113" s="339"/>
      <c r="B113" s="340"/>
      <c r="C113" s="362" t="str">
        <f>+Secondary!_Toc512790372</f>
        <v>Table 4.34: Special need education in secondary schools for 2016 and 2017</v>
      </c>
    </row>
    <row r="114" spans="1:3" x14ac:dyDescent="0.4">
      <c r="A114" s="339"/>
      <c r="B114" s="340"/>
      <c r="C114" s="362" t="str">
        <f>+Secondary!_Toc512790373</f>
        <v>Table 4.35: Secondary school students with disability in 2017</v>
      </c>
    </row>
    <row r="115" spans="1:3" x14ac:dyDescent="0.4">
      <c r="A115" s="339"/>
      <c r="B115" s="340"/>
      <c r="C115" s="362" t="str">
        <f>+Secondary!_Toc512790374</f>
        <v>Table 4.36: Secondary school students with disability enrolled in 2016 and 2017</v>
      </c>
    </row>
    <row r="116" spans="1:3" x14ac:dyDescent="0.4">
      <c r="A116" s="339"/>
      <c r="B116" s="340"/>
      <c r="C116" s="362" t="str">
        <f>+Secondary!_Toc512790482</f>
        <v>Annex 9: Secondary schools and classrooms by District in 2016 and 2017</v>
      </c>
    </row>
    <row r="117" spans="1:3" x14ac:dyDescent="0.4">
      <c r="A117" s="339"/>
      <c r="B117" s="340"/>
      <c r="C117" s="362" t="str">
        <f>+Secondary!_Toc512790483</f>
        <v>Annex 10: Secondary pupils enrolment by District in 2016 and 2017</v>
      </c>
    </row>
    <row r="118" spans="1:3" x14ac:dyDescent="0.4">
      <c r="A118" s="339"/>
      <c r="B118" s="340"/>
      <c r="C118" s="362" t="str">
        <f>+Secondary!B580</f>
        <v>Annex 11: Lower and upper secondary students’ enrolment by District in 2017</v>
      </c>
    </row>
    <row r="119" spans="1:3" x14ac:dyDescent="0.4">
      <c r="A119" s="339"/>
      <c r="B119" s="340"/>
      <c r="C119" s="362" t="str">
        <f>+Secondary!B620</f>
        <v>Annex 12: Secondary Staff by District in 2016 and 2017</v>
      </c>
    </row>
    <row r="120" spans="1:3" x14ac:dyDescent="0.4">
      <c r="A120" s="364" t="str">
        <f>+TVET!_Toc495152926</f>
        <v>5   TECHNICAL AND VOCATIONAL EDUCATION AND TRAINING</v>
      </c>
      <c r="B120" s="340"/>
      <c r="C120" s="341"/>
    </row>
    <row r="121" spans="1:3" x14ac:dyDescent="0.4">
      <c r="A121" s="339"/>
      <c r="B121" s="340"/>
      <c r="C121" s="362" t="str">
        <f>+TVET!_Toc512790375</f>
        <v>Table 5.1: Number of TVET schools, Trainees and Staff in 2017</v>
      </c>
    </row>
    <row r="122" spans="1:3" x14ac:dyDescent="0.4">
      <c r="A122" s="339"/>
      <c r="B122" s="340"/>
      <c r="C122" s="362" t="str">
        <f>+TVET!_Toc512790376</f>
        <v xml:space="preserve">Table 5.2: Number of TVET schools by Status in 2016 and 2017 </v>
      </c>
    </row>
    <row r="123" spans="1:3" x14ac:dyDescent="0.4">
      <c r="A123" s="339"/>
      <c r="B123" s="340"/>
      <c r="C123" s="362" t="str">
        <f>+TVET!_Toc512790377</f>
        <v xml:space="preserve">Table 5.3: Number of TVET Classrooms by status for level 1 to 5 in 2017 </v>
      </c>
    </row>
    <row r="124" spans="1:3" x14ac:dyDescent="0.4">
      <c r="A124" s="339"/>
      <c r="B124" s="340"/>
      <c r="C124" s="362" t="str">
        <f>+TVET!_Toc512790378</f>
        <v>Table 5.4: Number of TVET desks for level 1 to 5 in 2017</v>
      </c>
    </row>
    <row r="125" spans="1:3" x14ac:dyDescent="0.4">
      <c r="A125" s="339"/>
      <c r="B125" s="340"/>
      <c r="C125" s="362" t="str">
        <f>+TVET!_Toc512790379</f>
        <v>Table 5.5: TVET trainees in 2016 and 2017</v>
      </c>
    </row>
    <row r="126" spans="1:3" x14ac:dyDescent="0.4">
      <c r="A126" s="339"/>
      <c r="B126" s="340"/>
      <c r="C126" s="362" t="str">
        <f>+TVET!_Toc512790380</f>
        <v>Table 5.6: Number of TVET trainees enrolled in 2016 and 2017</v>
      </c>
    </row>
    <row r="127" spans="1:3" x14ac:dyDescent="0.4">
      <c r="A127" s="339"/>
      <c r="B127" s="340"/>
      <c r="C127" s="362" t="str">
        <f>+TVET!_Toc512790381</f>
        <v>Table 5.7: TVET trainee’s enrolment by level in 2017</v>
      </c>
    </row>
    <row r="128" spans="1:3" x14ac:dyDescent="0.4">
      <c r="A128" s="339"/>
      <c r="B128" s="340"/>
      <c r="C128" s="362" t="str">
        <f>+TVET!_Toc512790382</f>
        <v>Table 5.8: TVET Special Program Trainees by Type of Intervention in 2016-2017</v>
      </c>
    </row>
    <row r="129" spans="1:3" x14ac:dyDescent="0.4">
      <c r="A129" s="339"/>
      <c r="B129" s="340"/>
      <c r="C129" s="362" t="str">
        <f>+TVET!_Toc512790383</f>
        <v>Table 5.9: Percentage of students enrolled in TVET level 3 after passing S3 National Exam.</v>
      </c>
    </row>
    <row r="130" spans="1:3" x14ac:dyDescent="0.4">
      <c r="A130" s="339"/>
      <c r="B130" s="340"/>
      <c r="C130" s="362" t="str">
        <f>+TVET!_Toc512790384</f>
        <v>Table 5.10: TVET Trainees by Gender and Sector of Education</v>
      </c>
    </row>
    <row r="131" spans="1:3" x14ac:dyDescent="0.4">
      <c r="A131" s="339"/>
      <c r="B131" s="340"/>
      <c r="C131" s="362" t="str">
        <f>+TVET!_Toc512790385</f>
        <v>Table 5.11: TVET graduate in 2015 and 2016</v>
      </c>
    </row>
    <row r="132" spans="1:3" x14ac:dyDescent="0.4">
      <c r="A132" s="339"/>
      <c r="B132" s="340"/>
      <c r="C132" s="362" t="str">
        <f>+TVET!_Toc512790386</f>
        <v>Table 5.12: Polytechnics graduate by sector in 2015-2016 academic year</v>
      </c>
    </row>
    <row r="133" spans="1:3" x14ac:dyDescent="0.4">
      <c r="A133" s="339"/>
      <c r="B133" s="340"/>
      <c r="C133" s="362" t="str">
        <f>+TVET!B132</f>
        <v>Table 5.13: Number of TVET Trainees with disability enrolled in 2017 by sex and levels</v>
      </c>
    </row>
    <row r="134" spans="1:3" x14ac:dyDescent="0.4">
      <c r="A134" s="339"/>
      <c r="B134" s="340"/>
      <c r="C134" s="362" t="str">
        <f>+TVET!B143</f>
        <v>Table 5.14: Number of trainees enrolled in TVET by type of disability in 2017</v>
      </c>
    </row>
    <row r="135" spans="1:3" x14ac:dyDescent="0.4">
      <c r="A135" s="339"/>
      <c r="B135" s="340"/>
      <c r="C135" s="362" t="str">
        <f>+TVET!_Toc512790387</f>
        <v>Table 5.15: TVET staff in 2016 and 2017</v>
      </c>
    </row>
    <row r="136" spans="1:3" x14ac:dyDescent="0.4">
      <c r="A136" s="339"/>
      <c r="B136" s="340"/>
      <c r="C136" s="362" t="str">
        <f>+TVET!_Toc512790388</f>
        <v>Table 5.16: TVET staff category by school status in 2017</v>
      </c>
    </row>
    <row r="137" spans="1:3" x14ac:dyDescent="0.4">
      <c r="A137" s="339"/>
      <c r="B137" s="340"/>
      <c r="C137" s="362" t="str">
        <f>+TVET!_Toc512790389</f>
        <v>Table 5.17: TVET staff by qualification in 2017</v>
      </c>
    </row>
    <row r="138" spans="1:3" x14ac:dyDescent="0.4">
      <c r="A138" s="339"/>
      <c r="B138" s="340"/>
      <c r="C138" s="362" t="str">
        <f>+TVET!_Toc512790390</f>
        <v>Table 5.18: Books used in TVET level 1 to 5 by Sector in 2017</v>
      </c>
    </row>
    <row r="139" spans="1:3" x14ac:dyDescent="0.4">
      <c r="A139" s="339"/>
      <c r="B139" s="340"/>
      <c r="C139" s="362" t="str">
        <f>+TVET!_Toc512790485</f>
        <v>Annex 13: TVET level 1 and 2 centres and classrooms by District in 2016 and 2017</v>
      </c>
    </row>
    <row r="140" spans="1:3" x14ac:dyDescent="0.4">
      <c r="A140" s="339"/>
      <c r="B140" s="340"/>
      <c r="C140" s="362" t="str">
        <f>+TVET!_Toc512790486</f>
        <v>Annex 14: TVET level 1 and 2 students by District in 2016 and 2017</v>
      </c>
    </row>
    <row r="141" spans="1:3" x14ac:dyDescent="0.4">
      <c r="A141" s="339"/>
      <c r="B141" s="340"/>
      <c r="C141" s="362" t="str">
        <f>+TVET!_Toc512790487</f>
        <v>Annex 15: TVET level 1 and 2 staff by Districts in 2016 - 2017</v>
      </c>
    </row>
    <row r="142" spans="1:3" x14ac:dyDescent="0.4">
      <c r="A142" s="339"/>
      <c r="B142" s="340"/>
      <c r="C142" s="341"/>
    </row>
    <row r="143" spans="1:3" x14ac:dyDescent="0.4">
      <c r="A143" s="364" t="str">
        <f>+'TERTIARY EDUCATION'!B2</f>
        <v>6   TERTIARY EDUCATION</v>
      </c>
      <c r="B143" s="340"/>
      <c r="C143" s="341"/>
    </row>
    <row r="144" spans="1:3" x14ac:dyDescent="0.4">
      <c r="A144" s="339"/>
      <c r="B144" s="340"/>
      <c r="C144" s="362" t="str">
        <f>+'TERTIARY EDUCATION'!_Toc512790391</f>
        <v>Table 6.1: Number of tertiary institutions in 2016 and 2017</v>
      </c>
    </row>
    <row r="145" spans="1:3" x14ac:dyDescent="0.4">
      <c r="A145" s="339"/>
      <c r="B145" s="340"/>
      <c r="C145" s="362" t="str">
        <f>+'TERTIARY EDUCATION'!_Toc512790392</f>
        <v>Table 6.2: Tertiary students in 2016 and 2017</v>
      </c>
    </row>
    <row r="146" spans="1:3" x14ac:dyDescent="0.4">
      <c r="A146" s="339"/>
      <c r="B146" s="340"/>
      <c r="C146" s="362" t="str">
        <f>+'TERTIARY EDUCATION'!_Toc512790393</f>
        <v>Table 6.3: Students enrolled in TVET Higher Learning Institutions in 2016 and in 2017</v>
      </c>
    </row>
    <row r="147" spans="1:3" x14ac:dyDescent="0.4">
      <c r="A147" s="339"/>
      <c r="B147" s="340"/>
      <c r="C147" s="362" t="str">
        <f>+'TERTIARY EDUCATION'!_Toc512790394</f>
        <v>Table 6.4: Students enrolled in Higher Education Institutions in 2016 and in 2017</v>
      </c>
    </row>
    <row r="148" spans="1:3" x14ac:dyDescent="0.4">
      <c r="A148" s="339"/>
      <c r="B148" s="340"/>
      <c r="C148" s="362" t="str">
        <f>+'TERTIARY EDUCATION'!_Toc512790395</f>
        <v>Table 6.5: Tertiary students enrolled in 2016-2017 by field of education</v>
      </c>
    </row>
    <row r="149" spans="1:3" x14ac:dyDescent="0.4">
      <c r="A149" s="339"/>
      <c r="B149" s="340"/>
      <c r="C149" s="362" t="str">
        <f>+'TERTIARY EDUCATION'!_Toc512790396</f>
        <v>Table 6.6: Tertiary GER and students per 100,000 inhabitants</v>
      </c>
    </row>
    <row r="150" spans="1:3" x14ac:dyDescent="0.4">
      <c r="A150" s="339"/>
      <c r="B150" s="340"/>
      <c r="C150" s="362" t="str">
        <f>+'TERTIARY EDUCATION'!_Toc512790397</f>
        <v>Table 6.7: Tertiary graduate in 2015 and 2016</v>
      </c>
    </row>
    <row r="151" spans="1:3" x14ac:dyDescent="0.4">
      <c r="A151" s="339"/>
      <c r="B151" s="340"/>
      <c r="C151" s="362" t="str">
        <f>+'TERTIARY EDUCATION'!_Toc512790398</f>
        <v xml:space="preserve">Table 6.8: TVET Higher Learning graduates in 2015 and 2016 </v>
      </c>
    </row>
    <row r="152" spans="1:3" x14ac:dyDescent="0.4">
      <c r="A152" s="339"/>
      <c r="B152" s="340"/>
      <c r="C152" s="362" t="str">
        <f>+'TERTIARY EDUCATION'!_Toc512790399</f>
        <v xml:space="preserve">Table 6.9: Higher Education Graduates in 2015 and 2016 </v>
      </c>
    </row>
    <row r="153" spans="1:3" x14ac:dyDescent="0.4">
      <c r="A153" s="339"/>
      <c r="B153" s="340"/>
      <c r="C153" s="362" t="str">
        <f>+'TERTIARY EDUCATION'!_Toc512790400</f>
        <v>Table 6.10: Tertiary graduate by exit award in 2015 and 2016</v>
      </c>
    </row>
    <row r="154" spans="1:3" x14ac:dyDescent="0.4">
      <c r="A154" s="339"/>
      <c r="B154" s="340"/>
      <c r="C154" s="362" t="str">
        <f>+'TERTIARY EDUCATION'!_Toc512790401</f>
        <v>Table 6.11: Tertiary graduate by fields of education in 2015 and 2016</v>
      </c>
    </row>
    <row r="155" spans="1:3" x14ac:dyDescent="0.4">
      <c r="A155" s="339"/>
      <c r="B155" s="340"/>
      <c r="C155" s="362" t="str">
        <f>+'TERTIARY EDUCATION'!_Toc514077228</f>
        <v>Table 6.12: Number of students with disability enrolled in tertiary</v>
      </c>
    </row>
    <row r="156" spans="1:3" x14ac:dyDescent="0.4">
      <c r="A156" s="339"/>
      <c r="B156" s="340"/>
      <c r="C156" s="362" t="str">
        <f>+'TERTIARY EDUCATION'!_Toc514077229</f>
        <v>Table 6.13: Number of tertiary academic staff</v>
      </c>
    </row>
    <row r="157" spans="1:3" x14ac:dyDescent="0.4">
      <c r="A157" s="339"/>
      <c r="B157" s="340"/>
      <c r="C157" s="362" t="str">
        <f>+'TERTIARY EDUCATION'!_Toc512790402</f>
        <v xml:space="preserve">Table 6.14: Staff in tertiary institutions in the academic year 2016-2017 </v>
      </c>
    </row>
    <row r="158" spans="1:3" x14ac:dyDescent="0.4">
      <c r="A158" s="339"/>
      <c r="B158" s="340"/>
      <c r="C158" s="362" t="str">
        <f>+'TERTIARY EDUCATION'!_Toc512790403</f>
        <v>Table 6.15: Number of computers in Tertiary institution in 2016-2017</v>
      </c>
    </row>
    <row r="159" spans="1:3" x14ac:dyDescent="0.4">
      <c r="A159" s="339"/>
      <c r="B159" s="340"/>
      <c r="C159" s="362" t="str">
        <f>+'TERTIARY EDUCATION'!_Toc512790404</f>
        <v>Table 6.16: User per computer in tertiary institutions in 2016-2017</v>
      </c>
    </row>
    <row r="160" spans="1:3" x14ac:dyDescent="0.4">
      <c r="A160" s="339"/>
      <c r="B160" s="340"/>
      <c r="C160" s="362" t="str">
        <f>+'TERTIARY EDUCATION'!B234</f>
        <v xml:space="preserve">Annex 16: Public and private tertiary enrolment in 2016-2017 by field of education </v>
      </c>
    </row>
    <row r="161" spans="1:3" x14ac:dyDescent="0.4">
      <c r="A161" s="339"/>
      <c r="B161" s="340"/>
      <c r="C161" s="362" t="str">
        <f>+'TERTIARY EDUCATION'!B273</f>
        <v>Annex 17: Public and private tertiary graduates in 2015-2016 by field of education</v>
      </c>
    </row>
    <row r="162" spans="1:3" x14ac:dyDescent="0.4">
      <c r="A162" s="339"/>
      <c r="B162" s="340"/>
      <c r="C162" s="341"/>
    </row>
    <row r="163" spans="1:3" x14ac:dyDescent="0.4">
      <c r="A163" s="364" t="str">
        <f>+'ADULT LITERACY EDUCATION'!_Toc512790273</f>
        <v>7     ADULT LITERACY EDUCATION</v>
      </c>
      <c r="B163" s="340"/>
      <c r="C163" s="341"/>
    </row>
    <row r="164" spans="1:3" x14ac:dyDescent="0.4">
      <c r="A164" s="339"/>
      <c r="B164" s="340"/>
      <c r="C164" s="362" t="str">
        <f>+'ADULT LITERACY EDUCATION'!_Toc512790405</f>
        <v>Table 7.1: Adult Literacy infrastructure in 2016 and 2017</v>
      </c>
    </row>
    <row r="165" spans="1:3" x14ac:dyDescent="0.4">
      <c r="A165" s="339"/>
      <c r="B165" s="340"/>
      <c r="C165" s="362" t="str">
        <f>+'ADULT LITERACY EDUCATION'!_Toc512790406</f>
        <v>Table 7.2: Number of Adult Literacy Centres, by owner in 2016 and 2017</v>
      </c>
    </row>
    <row r="166" spans="1:3" x14ac:dyDescent="0.4">
      <c r="A166" s="339"/>
      <c r="B166" s="340"/>
      <c r="C166" s="362" t="str">
        <f>+'ADULT LITERACY EDUCATION'!_Toc512790407</f>
        <v>Table 7.3: Adult Literacy learners in 2016 and 2017</v>
      </c>
    </row>
    <row r="167" spans="1:3" x14ac:dyDescent="0.4">
      <c r="A167" s="339"/>
      <c r="B167" s="340"/>
      <c r="C167" s="362" t="str">
        <f>+'ADULT LITERACY EDUCATION'!_Toc512790408</f>
        <v>Table 7.4: Adult Literacy learners who received their certificate in 2015 and 2016</v>
      </c>
    </row>
    <row r="168" spans="1:3" x14ac:dyDescent="0.4">
      <c r="A168" s="339"/>
      <c r="B168" s="340"/>
      <c r="C168" s="362" t="str">
        <f>+'ADULT LITERACY EDUCATION'!_Toc512790409</f>
        <v>Table 7.5: Adult literacy instructors in 2016 and 2017</v>
      </c>
    </row>
    <row r="169" spans="1:3" x14ac:dyDescent="0.4">
      <c r="A169" s="339"/>
      <c r="B169" s="340"/>
      <c r="C169" s="362" t="str">
        <f>+'ADULT LITERACY EDUCATION'!_Toc512790488</f>
        <v>Annex 18: Adult literacy centres by District and ownership in 2016 - 2017</v>
      </c>
    </row>
    <row r="170" spans="1:3" x14ac:dyDescent="0.4">
      <c r="A170" s="339"/>
      <c r="B170" s="340"/>
      <c r="C170" s="362" t="str">
        <f>+'ADULT LITERACY EDUCATION'!_Toc512790489</f>
        <v>Annex 19: Adult literacy learners by District and Province in 2016 - 2017</v>
      </c>
    </row>
    <row r="171" spans="1:3" ht="20.25" thickBot="1" x14ac:dyDescent="0.45">
      <c r="A171" s="344"/>
      <c r="B171" s="345"/>
      <c r="C171" s="362" t="str">
        <f>+'ADULT LITERACY EDUCATION'!_Toc512790490</f>
        <v>Annex 20: Adult literacy instructors by District and Province in 2016 - 2017</v>
      </c>
    </row>
  </sheetData>
  <mergeCells count="1">
    <mergeCell ref="A1:C1"/>
  </mergeCells>
  <hyperlinks>
    <hyperlink ref="A3" location="'General overview'!A1" display="'General overview'!A1"/>
    <hyperlink ref="C4" location="'General overview'!B2" display="'General overview'!B2"/>
    <hyperlink ref="C5" location="'General overview'!B14" display="'General overview'!B14"/>
    <hyperlink ref="A7" location="ECE!B1" display="ECE!B1"/>
    <hyperlink ref="C8" location="ECE!B3" display="ECE!B3"/>
    <hyperlink ref="B9" location="ECE!B11" display="ECE!B11"/>
    <hyperlink ref="C10" location="ECE!B13" display="ECE!B13"/>
    <hyperlink ref="C11" location="ECE!B23" display="ECE!B23"/>
    <hyperlink ref="C12" location="ECE!B23" display="ECE!B23"/>
    <hyperlink ref="C13" location="ECE!B41" display="ECE!B41"/>
    <hyperlink ref="C14" location="ECE!B59" display="ECE!B59"/>
    <hyperlink ref="C15" location="ECE!B85" display="ECE!B85"/>
    <hyperlink ref="C18" location="ECE!B144" display="ECE!B144"/>
    <hyperlink ref="C19" location="ECE!B156" display="ECE!B156"/>
    <hyperlink ref="C20" location="ECE!B164" display="ECE!B164"/>
    <hyperlink ref="C21" location="ECE!B172" display="ECE!B172"/>
    <hyperlink ref="C22" location="ECE!B180" display="ECE!B180"/>
    <hyperlink ref="C23" location="ECE!B189" display="ECE!B189"/>
    <hyperlink ref="C24" location="ECE!B201" display="ECE!B201"/>
    <hyperlink ref="C25" location="ECE!B209" display="ECE!B209"/>
    <hyperlink ref="C26" location="ECE!B217" display="ECE!B217"/>
    <hyperlink ref="C27" location="ECE!B226" display="ECE!B226"/>
    <hyperlink ref="C28" location="ECE!B235" display="ECE!B235"/>
    <hyperlink ref="C29" location="ECE!B244" display="ECE!B244"/>
    <hyperlink ref="C30" location="ECE!B277" display="ECE!B277"/>
    <hyperlink ref="C31" location="ECE!B285" display="ECE!B285"/>
    <hyperlink ref="C33" location="ECE!B313" display="ECE!B313"/>
    <hyperlink ref="C34" location="ECE!B324" display="ECE!B324"/>
    <hyperlink ref="C35" location="ECE!B335" display="ECE!B335"/>
    <hyperlink ref="C36" location="ECE!B358" display="ECE!B358"/>
    <hyperlink ref="C37" location="ECE!B366" display="ECE!B366"/>
    <hyperlink ref="C38" location="ECE!B381" display="ECE!B381"/>
    <hyperlink ref="C39" location="ECE!B389" display="ECE!B389"/>
    <hyperlink ref="B17" location="ECE!B128" display="ECE!B128"/>
    <hyperlink ref="C6" location="'General overview'!B41" display="'General overview'!B41"/>
    <hyperlink ref="C16" location="ECE!B102" display="ECE!B102"/>
    <hyperlink ref="C40" location="ECE!B397" display="ECE!B397"/>
    <hyperlink ref="C41" location="ECE!B437" display="ECE!B437"/>
    <hyperlink ref="C42" location="ECE!B477" display="ECE!B477"/>
    <hyperlink ref="A44" location="Primary!B1" display="Primary!B1"/>
    <hyperlink ref="C45" location="Primary!B3" display="Primary!B3"/>
    <hyperlink ref="C46" location="Primary!B15" display="Primary!B15"/>
    <hyperlink ref="C47" location="Primary!B23" display="Primary!B23"/>
    <hyperlink ref="C48" location="Primary!B31" display="Primary!B31"/>
    <hyperlink ref="C49" location="Primary!B39" display="Primary!B39"/>
    <hyperlink ref="C50" location="Primary!B47" display="Primary!B47"/>
    <hyperlink ref="C51" location="Primary!B55" display="Primary!B55"/>
    <hyperlink ref="C52" location="Primary!B67" display="Primary!B67"/>
    <hyperlink ref="C53" location="Primary!B75" display="Primary!B75"/>
    <hyperlink ref="C54" location="Primary!B83" display="Primary!B83"/>
    <hyperlink ref="C55" location="Primary!B94" display="Primary!B94"/>
    <hyperlink ref="C56" location="Primary!B106" display="Primary!B106"/>
    <hyperlink ref="C57" location="Primary!B116" display="Primary!B116"/>
    <hyperlink ref="C58" location="Primary!B125" display="Primary!B125"/>
    <hyperlink ref="C59" location="Primary!B140" display="Primary!B140"/>
    <hyperlink ref="C60" location="Primary!B146" display="Primary!B146"/>
    <hyperlink ref="C61" location="Primary!B158" display="Primary!B158"/>
    <hyperlink ref="C62" location="Primary!B167" display="Primary!B167"/>
    <hyperlink ref="C63" location="Primary!B200" display="Primary!B200"/>
    <hyperlink ref="C64" location="Primary!B208" display="Primary!B208"/>
    <hyperlink ref="C65" location="Primary!B216" display="Primary!B216"/>
    <hyperlink ref="C66" location="Primary!B237" display="Primary!B237"/>
    <hyperlink ref="C68" location="Primary!B269" display="Primary!B269"/>
    <hyperlink ref="C69" location="Primary!B280" display="Primary!B280"/>
    <hyperlink ref="C70" location="Primary!B291" display="Primary!B291"/>
    <hyperlink ref="C71" location="Primary!B314" display="Primary!B314"/>
    <hyperlink ref="C72" location="Contents!B322" display="Contents!B322"/>
    <hyperlink ref="C73" location="Primary!B337" display="Primary!B337"/>
    <hyperlink ref="C74" location="Primary!B348" display="Primary!B348"/>
    <hyperlink ref="C75" location="Primary!B359" display="Primary!B359"/>
    <hyperlink ref="C76" location="Primary!B399" display="Primary!B399"/>
    <hyperlink ref="C77" location="Primary!B439" display="Primary!B439"/>
    <hyperlink ref="A79" location="Secondary!B2" display="Secondary!B2"/>
    <hyperlink ref="C80" location="Secondary!B4" display="Secondary!B4"/>
    <hyperlink ref="C81" location="Secondary!B14" display="Secondary!B14"/>
    <hyperlink ref="C82" location="Secondary!B23" display="Secondary!B23"/>
    <hyperlink ref="C83" location="Secondary!B31" display="Secondary!B31"/>
    <hyperlink ref="C84" location="Secondary!B39" display="Secondary!B39"/>
    <hyperlink ref="C85" location="Secondary!B49" display="Secondary!B49"/>
    <hyperlink ref="C86" location="Secondary!B61" display="Secondary!B61"/>
    <hyperlink ref="C87" location="Secondary!B79" display="Secondary!B79"/>
    <hyperlink ref="C88" location="Secondary!B87" display="Secondary!B87"/>
    <hyperlink ref="C89" location="Secondary!B96" display="Secondary!B96"/>
    <hyperlink ref="C90" location="Secondary!B106" display="Secondary!B106"/>
    <hyperlink ref="C91" location="Secondary!B116" display="Secondary!B116"/>
    <hyperlink ref="C92" location="Secondary!B124" display="Secondary!B124"/>
    <hyperlink ref="C93" location="Secondary!B135" display="Secondary!B135"/>
    <hyperlink ref="C94" location="Secondary!B148" display="Secondary!B148"/>
    <hyperlink ref="C95" location="Secondary!B158" display="Secondary!B158"/>
    <hyperlink ref="C96" location="Secondary!B169" display="Secondary!B169"/>
    <hyperlink ref="C97" location="Secondary!B190" display="Secondary!B190"/>
    <hyperlink ref="C98" location="Secondary!B196" display="Secondary!B196"/>
    <hyperlink ref="C99" location="Secondary!B208" display="Secondary!B208"/>
    <hyperlink ref="C100" location="Secondary!B251" display="Secondary!B251"/>
    <hyperlink ref="C101" location="Secondary!B283" display="Secondary!B283"/>
    <hyperlink ref="C102" location="Secondary!B293" display="Secondary!B293"/>
    <hyperlink ref="C103" location="Secondary!B301" display="Secondary!B301"/>
    <hyperlink ref="C104" location="Secondary!B324" display="Secondary!B324"/>
    <hyperlink ref="C105" location="Secondary!B329" display="Secondary!B329"/>
    <hyperlink ref="C106" location="Secondary!B344" display="Secondary!B344"/>
    <hyperlink ref="C107" location="Secondary!B362" display="Secondary!B362"/>
    <hyperlink ref="C109" location="Secondary!B409" display="Secondary!B409"/>
    <hyperlink ref="C110" location="Secondary!B420" display="Secondary!B420"/>
    <hyperlink ref="C111" location="Secondary!B431" display="Secondary!B431"/>
    <hyperlink ref="C112" location="Secondary!B454" display="Secondary!B454"/>
    <hyperlink ref="C113" location="Secondary!B462" display="Secondary!B462"/>
    <hyperlink ref="C114" location="Secondary!B477" display="Secondary!B477"/>
    <hyperlink ref="C115" location="Secondary!B488" display="Secondary!B488"/>
    <hyperlink ref="C116" location="Secondary!B499" display="Secondary!B499"/>
    <hyperlink ref="C117" location="Secondary!B539" display="Secondary!B539"/>
    <hyperlink ref="A120" location="TVET!B2" display="TVET!B2"/>
    <hyperlink ref="C121" location="TVET!B4" display="TVET!B4"/>
    <hyperlink ref="C122" location="TVET!B13" display="TVET!B13"/>
    <hyperlink ref="C123" location="TVET!B20" display="TVET!B20"/>
    <hyperlink ref="C124" location="TVET!B27" display="TVET!B27"/>
    <hyperlink ref="C125" location="TVET!B34" display="TVET!B34"/>
    <hyperlink ref="C126" location="TVET!B43" display="TVET!B43"/>
    <hyperlink ref="C127" location="TVET!B51" display="TVET!B51"/>
    <hyperlink ref="C128" location="TVET!B63" display="TVET!B63"/>
    <hyperlink ref="C129" location="TVET!B73" display="TVET!B73"/>
    <hyperlink ref="C130" location="TVET!B79" display="TVET!B79"/>
    <hyperlink ref="C131" location="TVET!B95" display="TVET!B95"/>
    <hyperlink ref="C132" location="TVET!B119" display="TVET!B119"/>
    <hyperlink ref="C135" location="TVET!B155" display="TVET!B155"/>
    <hyperlink ref="C136" location="TVET!B163" display="TVET!B163"/>
    <hyperlink ref="C137" location="TVET!B171" display="TVET!B171"/>
    <hyperlink ref="C138" location="TVET!B183" display="TVET!B183"/>
    <hyperlink ref="C139" location="TVET!B202" display="TVET!B202"/>
    <hyperlink ref="C140" location="TVET!B242" display="TVET!B242"/>
    <hyperlink ref="C141" location="TVET!B281" display="TVET!B281"/>
    <hyperlink ref="A143" location="'TERTIARY EDUCATION'!B2" display="'TERTIARY EDUCATION'!B2"/>
    <hyperlink ref="C149" location="'TERTIARY EDUCATION'!B85" display="'TERTIARY EDUCATION'!B85"/>
    <hyperlink ref="C144" location="'TERTIARY EDUCATION'!B4" display="'TERTIARY EDUCATION'!B4"/>
    <hyperlink ref="C145" location="'TERTIARY EDUCATION'!B16" display="'TERTIARY EDUCATION'!B16"/>
    <hyperlink ref="C146" location="'TERTIARY EDUCATION'!B35" display="'TERTIARY EDUCATION'!B35"/>
    <hyperlink ref="C147" location="'TERTIARY EDUCATION'!B53" display="'TERTIARY EDUCATION'!B53"/>
    <hyperlink ref="C148" location="'TERTIARY EDUCATION'!B71" display="'TERTIARY EDUCATION'!B71"/>
    <hyperlink ref="C150" location="'TERTIARY EDUCATION'!B94" display="'TERTIARY EDUCATION'!B94"/>
    <hyperlink ref="C151" location="'TERTIARY EDUCATION'!B112" display="'TERTIARY EDUCATION'!B112"/>
    <hyperlink ref="C152" location="'TERTIARY EDUCATION'!B131" display="'TERTIARY EDUCATION'!B131"/>
    <hyperlink ref="C153" location="'TERTIARY EDUCATION'!B149" display="'TERTIARY EDUCATION'!B149"/>
    <hyperlink ref="C154" location="'TERTIARY EDUCATION'!B162" display="'TERTIARY EDUCATION'!B162"/>
    <hyperlink ref="C157" location="'TERTIARY EDUCATION'!B195" display="'TERTIARY EDUCATION'!B195"/>
    <hyperlink ref="C158" location="'TERTIARY EDUCATION'!B210" display="'TERTIARY EDUCATION'!B210"/>
    <hyperlink ref="C159" location="'TERTIARY EDUCATION'!B222" display="'TERTIARY EDUCATION'!B222"/>
    <hyperlink ref="A163" location="'ADULT LITERACY EDUCATION'!B2" display="'ADULT LITERACY EDUCATION'!B2"/>
    <hyperlink ref="C164" location="'ADULT LITERACY EDUCATION'!B4" display="'ADULT LITERACY EDUCATION'!B4"/>
    <hyperlink ref="C165" location="'ADULT LITERACY EDUCATION'!B19" display="'ADULT LITERACY EDUCATION'!B19"/>
    <hyperlink ref="C166" location="'ADULT LITERACY EDUCATION'!B28" display="'ADULT LITERACY EDUCATION'!B28"/>
    <hyperlink ref="C167" location="'ADULT LITERACY EDUCATION'!B51" display="'ADULT LITERACY EDUCATION'!B51"/>
    <hyperlink ref="C168" location="'ADULT LITERACY EDUCATION'!B59" display="'ADULT LITERACY EDUCATION'!B59"/>
    <hyperlink ref="C169" location="'ADULT LITERACY EDUCATION'!B90" display="'ADULT LITERACY EDUCATION'!B90"/>
    <hyperlink ref="C170" location="'ADULT LITERACY EDUCATION'!B130" display="'ADULT LITERACY EDUCATION'!B130"/>
    <hyperlink ref="C171" location="'ADULT LITERACY EDUCATION'!B170" display="'ADULT LITERACY EDUCATION'!B170"/>
    <hyperlink ref="C133" location="TVET!B132" display="TVET!B132"/>
    <hyperlink ref="C134" location="TVET!B143" display="TVET!B143"/>
    <hyperlink ref="C118" location="Secondary!B580" display="Secondary!B580"/>
    <hyperlink ref="C119" location="Secondary!B620" display="Secondary!B620"/>
    <hyperlink ref="C160" location="'TERTIARY EDUCATION'!B234" display="'TERTIARY EDUCATION'!B234"/>
    <hyperlink ref="C161" location="'TERTIARY EDUCATION'!B273" display="'TERTIARY EDUCATION'!B273"/>
    <hyperlink ref="C155" location="'TERTIARY EDUCATION'!B177" display="'TERTIARY EDUCATION'!B177"/>
    <hyperlink ref="C156" location="'TERTIARY EDUCATION'!B187" display="'TERTIARY EDUCATION'!B187"/>
    <hyperlink ref="C32" location="ECE!B303" display="ECE!B303"/>
    <hyperlink ref="C67" location="Primary!B253" display="Primary!B253"/>
    <hyperlink ref="C108" location="Secondary!B377" display="Secondary!B377"/>
  </hyperlinks>
  <pageMargins left="0.7" right="0.7" top="0.75" bottom="0.75" header="0.3" footer="0.3"/>
  <pageSetup scale="78" orientation="portrait" r:id="rId1"/>
  <rowBreaks count="2" manualBreakCount="2">
    <brk id="78" max="16383" man="1"/>
    <brk id="1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I64"/>
  <sheetViews>
    <sheetView topLeftCell="A23" workbookViewId="0">
      <selection activeCell="B2" sqref="B2"/>
    </sheetView>
  </sheetViews>
  <sheetFormatPr defaultRowHeight="15" x14ac:dyDescent="0.25"/>
  <cols>
    <col min="2" max="2" width="23.5703125" customWidth="1"/>
    <col min="4" max="6" width="11.140625" customWidth="1"/>
  </cols>
  <sheetData>
    <row r="1" spans="2:9" ht="19.5" x14ac:dyDescent="0.25">
      <c r="B1" s="19" t="s">
        <v>763</v>
      </c>
    </row>
    <row r="2" spans="2:9" ht="20.25" thickBot="1" x14ac:dyDescent="0.3">
      <c r="B2" s="8" t="s">
        <v>14</v>
      </c>
    </row>
    <row r="3" spans="2:9" ht="18" thickBot="1" x14ac:dyDescent="0.3">
      <c r="B3" s="371" t="s">
        <v>0</v>
      </c>
      <c r="C3" s="371" t="s">
        <v>1</v>
      </c>
      <c r="D3" s="373" t="s">
        <v>2</v>
      </c>
      <c r="E3" s="374"/>
      <c r="F3" s="375"/>
      <c r="G3" s="376" t="s">
        <v>3</v>
      </c>
      <c r="H3" s="374"/>
      <c r="I3" s="375"/>
    </row>
    <row r="4" spans="2:9" ht="18" thickBot="1" x14ac:dyDescent="0.3">
      <c r="B4" s="372"/>
      <c r="C4" s="372"/>
      <c r="D4" s="1" t="s">
        <v>4</v>
      </c>
      <c r="E4" s="1" t="s">
        <v>5</v>
      </c>
      <c r="F4" s="1" t="s">
        <v>6</v>
      </c>
      <c r="G4" s="1" t="s">
        <v>4</v>
      </c>
      <c r="H4" s="1" t="s">
        <v>5</v>
      </c>
      <c r="I4" s="1" t="s">
        <v>6</v>
      </c>
    </row>
    <row r="5" spans="2:9" ht="16.5" customHeight="1" thickBot="1" x14ac:dyDescent="0.3">
      <c r="B5" s="2" t="s">
        <v>7</v>
      </c>
      <c r="C5" s="3">
        <v>90</v>
      </c>
      <c r="D5" s="4">
        <v>2516</v>
      </c>
      <c r="E5" s="4">
        <v>2718</v>
      </c>
      <c r="F5" s="4">
        <v>5234</v>
      </c>
      <c r="G5" s="3">
        <v>62</v>
      </c>
      <c r="H5" s="3">
        <v>181</v>
      </c>
      <c r="I5" s="3">
        <v>243</v>
      </c>
    </row>
    <row r="6" spans="2:9" ht="16.5" customHeight="1" thickBot="1" x14ac:dyDescent="0.3">
      <c r="B6" s="2" t="s">
        <v>8</v>
      </c>
      <c r="C6" s="5">
        <v>3186</v>
      </c>
      <c r="D6" s="5">
        <v>108462</v>
      </c>
      <c r="E6" s="5">
        <v>111973</v>
      </c>
      <c r="F6" s="5">
        <v>220435</v>
      </c>
      <c r="G6" s="5">
        <v>1367</v>
      </c>
      <c r="H6" s="5">
        <v>5445</v>
      </c>
      <c r="I6" s="5">
        <v>6812</v>
      </c>
    </row>
    <row r="7" spans="2:9" ht="16.5" customHeight="1" thickBot="1" x14ac:dyDescent="0.3">
      <c r="B7" s="2" t="s">
        <v>9</v>
      </c>
      <c r="C7" s="4">
        <v>2877</v>
      </c>
      <c r="D7" s="4">
        <v>1272842</v>
      </c>
      <c r="E7" s="4">
        <v>1267532</v>
      </c>
      <c r="F7" s="4">
        <v>2540374</v>
      </c>
      <c r="G7" s="4">
        <v>20374</v>
      </c>
      <c r="H7" s="4">
        <v>23532</v>
      </c>
      <c r="I7" s="4">
        <v>43906</v>
      </c>
    </row>
    <row r="8" spans="2:9" ht="16.5" customHeight="1" thickBot="1" x14ac:dyDescent="0.3">
      <c r="B8" s="2" t="s">
        <v>10</v>
      </c>
      <c r="C8" s="4">
        <v>1375</v>
      </c>
      <c r="D8" s="4">
        <v>243045</v>
      </c>
      <c r="E8" s="4">
        <v>288332</v>
      </c>
      <c r="F8" s="4">
        <v>531377</v>
      </c>
      <c r="G8" s="4">
        <v>16859</v>
      </c>
      <c r="H8" s="4">
        <v>7702</v>
      </c>
      <c r="I8" s="4">
        <v>24561</v>
      </c>
    </row>
    <row r="9" spans="2:9" ht="16.5" customHeight="1" thickBot="1" x14ac:dyDescent="0.3">
      <c r="B9" s="2" t="s">
        <v>11</v>
      </c>
      <c r="C9" s="3">
        <v>402</v>
      </c>
      <c r="D9" s="4">
        <v>65327</v>
      </c>
      <c r="E9" s="4">
        <v>42174</v>
      </c>
      <c r="F9" s="4">
        <v>107501</v>
      </c>
      <c r="G9" s="4">
        <v>5028</v>
      </c>
      <c r="H9" s="4">
        <v>1901</v>
      </c>
      <c r="I9" s="4">
        <v>6929</v>
      </c>
    </row>
    <row r="10" spans="2:9" ht="16.5" customHeight="1" thickBot="1" x14ac:dyDescent="0.3">
      <c r="B10" s="2" t="s">
        <v>12</v>
      </c>
      <c r="C10" s="3">
        <v>37</v>
      </c>
      <c r="D10" s="4">
        <v>42027</v>
      </c>
      <c r="E10" s="4">
        <v>38746</v>
      </c>
      <c r="F10" s="4">
        <v>80773</v>
      </c>
      <c r="G10" s="4">
        <v>3788</v>
      </c>
      <c r="H10" s="4">
        <v>1408</v>
      </c>
      <c r="I10" s="4">
        <v>5196</v>
      </c>
    </row>
    <row r="11" spans="2:9" ht="16.5" customHeight="1" thickBot="1" x14ac:dyDescent="0.3">
      <c r="B11" s="2" t="s">
        <v>13</v>
      </c>
      <c r="C11" s="4">
        <v>5186</v>
      </c>
      <c r="D11" s="4">
        <v>61604</v>
      </c>
      <c r="E11" s="4">
        <v>90558</v>
      </c>
      <c r="F11" s="4">
        <v>152162</v>
      </c>
      <c r="G11" s="4">
        <v>4029</v>
      </c>
      <c r="H11" s="4">
        <v>2294</v>
      </c>
      <c r="I11" s="4">
        <v>6323</v>
      </c>
    </row>
    <row r="12" spans="2:9" ht="18" thickBot="1" x14ac:dyDescent="0.3">
      <c r="B12" s="6" t="s">
        <v>6</v>
      </c>
      <c r="C12" s="7">
        <v>13153</v>
      </c>
      <c r="D12" s="7">
        <v>1795823</v>
      </c>
      <c r="E12" s="7">
        <v>1842033</v>
      </c>
      <c r="F12" s="7">
        <v>3637856</v>
      </c>
      <c r="G12" s="7">
        <v>51507</v>
      </c>
      <c r="H12" s="7">
        <v>42463</v>
      </c>
      <c r="I12" s="7">
        <v>93970</v>
      </c>
    </row>
    <row r="14" spans="2:9" ht="20.25" thickBot="1" x14ac:dyDescent="0.3">
      <c r="B14" s="8" t="s">
        <v>25</v>
      </c>
    </row>
    <row r="15" spans="2:9" ht="78.75" thickBot="1" x14ac:dyDescent="0.3">
      <c r="B15" s="9" t="s">
        <v>15</v>
      </c>
      <c r="C15" s="10" t="s">
        <v>16</v>
      </c>
    </row>
    <row r="16" spans="2:9" ht="20.25" thickBot="1" x14ac:dyDescent="0.3">
      <c r="B16" s="11" t="s">
        <v>17</v>
      </c>
      <c r="C16" s="331">
        <v>0.24199999999999999</v>
      </c>
    </row>
    <row r="17" spans="2:3" ht="20.25" thickBot="1" x14ac:dyDescent="0.3">
      <c r="B17" s="13" t="s">
        <v>4</v>
      </c>
      <c r="C17" s="328">
        <v>0.23799999999999999</v>
      </c>
    </row>
    <row r="18" spans="2:3" ht="20.25" thickBot="1" x14ac:dyDescent="0.3">
      <c r="B18" s="13" t="s">
        <v>5</v>
      </c>
      <c r="C18" s="328">
        <v>0.247</v>
      </c>
    </row>
    <row r="19" spans="2:3" ht="20.25" thickBot="1" x14ac:dyDescent="0.3">
      <c r="B19" s="11" t="s">
        <v>18</v>
      </c>
      <c r="C19" s="331">
        <v>0.47099999999999997</v>
      </c>
    </row>
    <row r="20" spans="2:3" ht="20.25" thickBot="1" x14ac:dyDescent="0.3">
      <c r="B20" s="13" t="s">
        <v>4</v>
      </c>
      <c r="C20" s="328">
        <v>0.46800000000000003</v>
      </c>
    </row>
    <row r="21" spans="2:3" ht="20.25" thickBot="1" x14ac:dyDescent="0.3">
      <c r="B21" s="13" t="s">
        <v>5</v>
      </c>
      <c r="C21" s="328">
        <v>0.47399999999999998</v>
      </c>
    </row>
    <row r="22" spans="2:3" ht="20.25" thickBot="1" x14ac:dyDescent="0.3">
      <c r="B22" s="11" t="s">
        <v>19</v>
      </c>
      <c r="C22" s="331">
        <v>0.98699999999999999</v>
      </c>
    </row>
    <row r="23" spans="2:3" ht="20.25" thickBot="1" x14ac:dyDescent="0.3">
      <c r="B23" s="13" t="s">
        <v>4</v>
      </c>
      <c r="C23" s="328">
        <v>0.98699999999999999</v>
      </c>
    </row>
    <row r="24" spans="2:3" ht="20.25" thickBot="1" x14ac:dyDescent="0.3">
      <c r="B24" s="13" t="s">
        <v>5</v>
      </c>
      <c r="C24" s="328">
        <v>0.98799999999999999</v>
      </c>
    </row>
    <row r="25" spans="2:3" ht="20.25" thickBot="1" x14ac:dyDescent="0.3">
      <c r="B25" s="11" t="s">
        <v>20</v>
      </c>
      <c r="C25" s="331">
        <v>0.72099999999999997</v>
      </c>
    </row>
    <row r="26" spans="2:3" ht="20.25" thickBot="1" x14ac:dyDescent="0.3">
      <c r="B26" s="13" t="s">
        <v>4</v>
      </c>
      <c r="C26" s="328">
        <v>0.71</v>
      </c>
    </row>
    <row r="27" spans="2:3" ht="20.25" thickBot="1" x14ac:dyDescent="0.3">
      <c r="B27" s="13" t="s">
        <v>5</v>
      </c>
      <c r="C27" s="328">
        <v>0.73199999999999998</v>
      </c>
    </row>
    <row r="28" spans="2:3" ht="20.25" thickBot="1" x14ac:dyDescent="0.3">
      <c r="B28" s="11" t="s">
        <v>21</v>
      </c>
      <c r="C28" s="331">
        <v>0.86299999999999999</v>
      </c>
    </row>
    <row r="29" spans="2:3" ht="20.25" thickBot="1" x14ac:dyDescent="0.3">
      <c r="B29" s="13" t="s">
        <v>4</v>
      </c>
      <c r="C29" s="328">
        <v>0.85799999999999998</v>
      </c>
    </row>
    <row r="30" spans="2:3" ht="20.25" thickBot="1" x14ac:dyDescent="0.3">
      <c r="B30" s="13" t="s">
        <v>5</v>
      </c>
      <c r="C30" s="328">
        <v>0.86799999999999999</v>
      </c>
    </row>
    <row r="31" spans="2:3" ht="20.25" thickBot="1" x14ac:dyDescent="0.3">
      <c r="B31" s="15" t="s">
        <v>22</v>
      </c>
      <c r="C31" s="332">
        <v>0.42699999999999999</v>
      </c>
    </row>
    <row r="32" spans="2:3" ht="20.25" thickBot="1" x14ac:dyDescent="0.3">
      <c r="B32" s="17" t="s">
        <v>4</v>
      </c>
      <c r="C32" s="329">
        <v>0.42799999999999999</v>
      </c>
    </row>
    <row r="33" spans="2:5" ht="20.25" thickBot="1" x14ac:dyDescent="0.3">
      <c r="B33" s="17" t="s">
        <v>5</v>
      </c>
      <c r="C33" s="329">
        <v>0.42599999999999999</v>
      </c>
    </row>
    <row r="34" spans="2:5" ht="20.25" thickBot="1" x14ac:dyDescent="0.3">
      <c r="B34" s="11" t="s">
        <v>23</v>
      </c>
      <c r="C34" s="331">
        <v>0.16600000000000001</v>
      </c>
    </row>
    <row r="35" spans="2:5" ht="20.25" thickBot="1" x14ac:dyDescent="0.3">
      <c r="B35" s="13" t="s">
        <v>4</v>
      </c>
      <c r="C35" s="328">
        <v>0.18</v>
      </c>
    </row>
    <row r="36" spans="2:5" ht="20.25" thickBot="1" x14ac:dyDescent="0.3">
      <c r="B36" s="13" t="s">
        <v>5</v>
      </c>
      <c r="C36" s="328">
        <v>0.152</v>
      </c>
    </row>
    <row r="37" spans="2:5" ht="20.25" thickBot="1" x14ac:dyDescent="0.3">
      <c r="B37" s="11" t="s">
        <v>24</v>
      </c>
      <c r="C37" s="331">
        <v>0.59499999999999997</v>
      </c>
    </row>
    <row r="38" spans="2:5" ht="20.25" thickBot="1" x14ac:dyDescent="0.3">
      <c r="B38" s="13" t="s">
        <v>4</v>
      </c>
      <c r="C38" s="333">
        <v>0.59399999999999997</v>
      </c>
    </row>
    <row r="39" spans="2:5" ht="20.25" thickBot="1" x14ac:dyDescent="0.3">
      <c r="B39" s="13" t="s">
        <v>5</v>
      </c>
      <c r="C39" s="333">
        <v>0.59599999999999997</v>
      </c>
    </row>
    <row r="41" spans="2:5" ht="20.25" thickBot="1" x14ac:dyDescent="0.3">
      <c r="B41" s="8" t="s">
        <v>732</v>
      </c>
    </row>
    <row r="42" spans="2:5" ht="20.25" thickBot="1" x14ac:dyDescent="0.3">
      <c r="B42" s="299" t="s">
        <v>687</v>
      </c>
      <c r="C42" s="264" t="s">
        <v>4</v>
      </c>
      <c r="D42" s="264" t="s">
        <v>5</v>
      </c>
      <c r="E42" s="264" t="s">
        <v>348</v>
      </c>
    </row>
    <row r="43" spans="2:5" ht="20.25" thickBot="1" x14ac:dyDescent="0.3">
      <c r="B43" s="152" t="s">
        <v>688</v>
      </c>
      <c r="C43" s="330">
        <v>7.5999999999999998E-2</v>
      </c>
      <c r="D43" s="330">
        <v>8.1000000000000003E-2</v>
      </c>
      <c r="E43" s="330">
        <v>7.8E-2</v>
      </c>
    </row>
    <row r="44" spans="2:5" ht="20.25" thickBot="1" x14ac:dyDescent="0.3">
      <c r="B44" s="152" t="s">
        <v>689</v>
      </c>
      <c r="C44" s="330">
        <v>0.16200000000000001</v>
      </c>
      <c r="D44" s="330">
        <v>0.17199999999999999</v>
      </c>
      <c r="E44" s="330">
        <v>0.16700000000000001</v>
      </c>
    </row>
    <row r="45" spans="2:5" ht="20.25" thickBot="1" x14ac:dyDescent="0.3">
      <c r="B45" s="152" t="s">
        <v>690</v>
      </c>
      <c r="C45" s="330">
        <v>0.25900000000000001</v>
      </c>
      <c r="D45" s="330">
        <v>0.27</v>
      </c>
      <c r="E45" s="330">
        <v>0.26500000000000001</v>
      </c>
    </row>
    <row r="46" spans="2:5" ht="20.25" thickBot="1" x14ac:dyDescent="0.3">
      <c r="B46" s="152" t="s">
        <v>18</v>
      </c>
      <c r="C46" s="330">
        <v>0.46800000000000003</v>
      </c>
      <c r="D46" s="330">
        <v>0.47399999999999998</v>
      </c>
      <c r="E46" s="330">
        <v>0.47099999999999997</v>
      </c>
    </row>
    <row r="47" spans="2:5" ht="20.25" thickBot="1" x14ac:dyDescent="0.3">
      <c r="B47" s="152" t="s">
        <v>691</v>
      </c>
      <c r="C47" s="330">
        <v>0.999</v>
      </c>
      <c r="D47" s="330">
        <v>0.998</v>
      </c>
      <c r="E47" s="330">
        <v>0.999</v>
      </c>
    </row>
    <row r="48" spans="2:5" ht="20.25" thickBot="1" x14ac:dyDescent="0.3">
      <c r="B48" s="152" t="s">
        <v>692</v>
      </c>
      <c r="C48" s="330">
        <v>0.98299999999999998</v>
      </c>
      <c r="D48" s="330">
        <v>0.998</v>
      </c>
      <c r="E48" s="330">
        <v>0.99099999999999999</v>
      </c>
    </row>
    <row r="49" spans="2:5" ht="20.25" thickBot="1" x14ac:dyDescent="0.3">
      <c r="B49" s="152" t="s">
        <v>693</v>
      </c>
      <c r="C49" s="330">
        <v>0.98599999999999999</v>
      </c>
      <c r="D49" s="330">
        <v>0.97</v>
      </c>
      <c r="E49" s="330">
        <v>0.97799999999999998</v>
      </c>
    </row>
    <row r="50" spans="2:5" ht="20.25" thickBot="1" x14ac:dyDescent="0.3">
      <c r="B50" s="152" t="s">
        <v>694</v>
      </c>
      <c r="C50" s="330">
        <v>0.98</v>
      </c>
      <c r="D50" s="330">
        <v>0.97799999999999998</v>
      </c>
      <c r="E50" s="330">
        <v>0.97899999999999998</v>
      </c>
    </row>
    <row r="51" spans="2:5" ht="20.25" thickBot="1" x14ac:dyDescent="0.3">
      <c r="B51" s="152" t="s">
        <v>695</v>
      </c>
      <c r="C51" s="330">
        <v>0.98199999999999998</v>
      </c>
      <c r="D51" s="330">
        <v>0.98499999999999999</v>
      </c>
      <c r="E51" s="330">
        <v>0.98299999999999998</v>
      </c>
    </row>
    <row r="52" spans="2:5" ht="20.25" thickBot="1" x14ac:dyDescent="0.3">
      <c r="B52" s="152" t="s">
        <v>696</v>
      </c>
      <c r="C52" s="330">
        <v>0.99099999999999999</v>
      </c>
      <c r="D52" s="330">
        <v>0.998</v>
      </c>
      <c r="E52" s="330">
        <v>0.99399999999999999</v>
      </c>
    </row>
    <row r="53" spans="2:5" ht="20.25" thickBot="1" x14ac:dyDescent="0.3">
      <c r="B53" s="152" t="s">
        <v>697</v>
      </c>
      <c r="C53" s="330">
        <v>0.61699999999999999</v>
      </c>
      <c r="D53" s="330">
        <v>0.59799999999999998</v>
      </c>
      <c r="E53" s="330">
        <v>0.60699999999999998</v>
      </c>
    </row>
    <row r="54" spans="2:5" ht="20.25" thickBot="1" x14ac:dyDescent="0.3">
      <c r="B54" s="152" t="s">
        <v>698</v>
      </c>
      <c r="C54" s="330">
        <v>0.64500000000000002</v>
      </c>
      <c r="D54" s="330">
        <v>0.69699999999999995</v>
      </c>
      <c r="E54" s="330">
        <v>0.67100000000000004</v>
      </c>
    </row>
    <row r="55" spans="2:5" ht="20.25" thickBot="1" x14ac:dyDescent="0.3">
      <c r="B55" s="152" t="s">
        <v>699</v>
      </c>
      <c r="C55" s="330">
        <v>0.71899999999999997</v>
      </c>
      <c r="D55" s="330">
        <v>0.79300000000000004</v>
      </c>
      <c r="E55" s="330">
        <v>0.75600000000000001</v>
      </c>
    </row>
    <row r="56" spans="2:5" ht="20.25" thickBot="1" x14ac:dyDescent="0.3">
      <c r="B56" s="152" t="s">
        <v>700</v>
      </c>
      <c r="C56" s="330">
        <v>0.84399999999999997</v>
      </c>
      <c r="D56" s="330">
        <v>0.82399999999999995</v>
      </c>
      <c r="E56" s="330">
        <v>0.83399999999999996</v>
      </c>
    </row>
    <row r="57" spans="2:5" ht="20.25" thickBot="1" x14ac:dyDescent="0.3">
      <c r="B57" s="152" t="s">
        <v>701</v>
      </c>
      <c r="C57" s="330">
        <v>0.82799999999999996</v>
      </c>
      <c r="D57" s="330">
        <v>0.86599999999999999</v>
      </c>
      <c r="E57" s="330">
        <v>0.84699999999999998</v>
      </c>
    </row>
    <row r="58" spans="2:5" ht="20.25" thickBot="1" x14ac:dyDescent="0.3">
      <c r="B58" s="152" t="s">
        <v>702</v>
      </c>
      <c r="C58" s="330">
        <v>0.624</v>
      </c>
      <c r="D58" s="330">
        <v>0.63100000000000001</v>
      </c>
      <c r="E58" s="330">
        <v>0.628</v>
      </c>
    </row>
    <row r="59" spans="2:5" ht="20.25" thickBot="1" x14ac:dyDescent="0.3">
      <c r="B59" s="152" t="s">
        <v>703</v>
      </c>
      <c r="C59" s="330">
        <v>0.22900000000000001</v>
      </c>
      <c r="D59" s="330">
        <v>0.16900000000000001</v>
      </c>
      <c r="E59" s="330">
        <v>0.19800000000000001</v>
      </c>
    </row>
    <row r="60" spans="2:5" ht="20.25" thickBot="1" x14ac:dyDescent="0.3">
      <c r="B60" s="152" t="s">
        <v>704</v>
      </c>
      <c r="C60" s="330">
        <v>0.17</v>
      </c>
      <c r="D60" s="330">
        <v>0.154</v>
      </c>
      <c r="E60" s="330">
        <v>0.16200000000000001</v>
      </c>
    </row>
    <row r="61" spans="2:5" ht="20.25" thickBot="1" x14ac:dyDescent="0.3">
      <c r="B61" s="152" t="s">
        <v>705</v>
      </c>
      <c r="C61" s="330">
        <v>0.192</v>
      </c>
      <c r="D61" s="330">
        <v>0.16800000000000001</v>
      </c>
      <c r="E61" s="330">
        <v>0.18</v>
      </c>
    </row>
    <row r="62" spans="2:5" ht="20.25" thickBot="1" x14ac:dyDescent="0.3">
      <c r="B62" s="152" t="s">
        <v>706</v>
      </c>
      <c r="C62" s="330">
        <v>0.17299999999999999</v>
      </c>
      <c r="D62" s="330">
        <v>0.14299999999999999</v>
      </c>
      <c r="E62" s="330">
        <v>0.158</v>
      </c>
    </row>
    <row r="63" spans="2:5" ht="20.25" thickBot="1" x14ac:dyDescent="0.3">
      <c r="B63" s="152" t="s">
        <v>707</v>
      </c>
      <c r="C63" s="330">
        <v>0.13400000000000001</v>
      </c>
      <c r="D63" s="330">
        <v>0.121</v>
      </c>
      <c r="E63" s="330">
        <v>0.127</v>
      </c>
    </row>
    <row r="64" spans="2:5" ht="20.25" thickBot="1" x14ac:dyDescent="0.3">
      <c r="B64" s="152" t="s">
        <v>708</v>
      </c>
      <c r="C64" s="330">
        <v>0.16200000000000001</v>
      </c>
      <c r="D64" s="330">
        <v>0.182</v>
      </c>
      <c r="E64" s="330">
        <v>0.17299999999999999</v>
      </c>
    </row>
  </sheetData>
  <mergeCells count="4">
    <mergeCell ref="B3:B4"/>
    <mergeCell ref="C3:C4"/>
    <mergeCell ref="D3:F3"/>
    <mergeCell ref="G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515"/>
  <sheetViews>
    <sheetView topLeftCell="A208" workbookViewId="0">
      <selection activeCell="B2" sqref="B2"/>
    </sheetView>
  </sheetViews>
  <sheetFormatPr defaultRowHeight="19.5" x14ac:dyDescent="0.4"/>
  <cols>
    <col min="1" max="1" width="9.140625" style="334"/>
    <col min="2" max="2" width="60.7109375" style="334" customWidth="1"/>
    <col min="3" max="3" width="21.140625" style="334" customWidth="1"/>
    <col min="4" max="4" width="13.7109375" style="334" customWidth="1"/>
    <col min="5" max="5" width="14" style="334" customWidth="1"/>
    <col min="6" max="6" width="11.42578125" style="334" customWidth="1"/>
    <col min="7" max="7" width="11.85546875" style="334" customWidth="1"/>
    <col min="8" max="8" width="15.28515625" style="334" customWidth="1"/>
    <col min="9" max="16384" width="9.140625" style="334"/>
  </cols>
  <sheetData>
    <row r="1" spans="1:9" x14ac:dyDescent="0.4">
      <c r="B1" s="28" t="s">
        <v>26</v>
      </c>
      <c r="D1" s="28"/>
    </row>
    <row r="2" spans="1:9" x14ac:dyDescent="0.4">
      <c r="B2" s="28"/>
      <c r="C2" s="28"/>
      <c r="D2" s="28"/>
    </row>
    <row r="3" spans="1:9" ht="20.25" thickBot="1" x14ac:dyDescent="0.45">
      <c r="B3" s="8" t="s">
        <v>27</v>
      </c>
    </row>
    <row r="4" spans="1:9" ht="20.25" thickBot="1" x14ac:dyDescent="0.45">
      <c r="B4" s="394" t="s">
        <v>28</v>
      </c>
      <c r="C4" s="288" t="s">
        <v>29</v>
      </c>
      <c r="D4" s="286" t="s">
        <v>30</v>
      </c>
      <c r="E4" s="287"/>
      <c r="F4" s="298"/>
      <c r="G4" s="286" t="s">
        <v>3</v>
      </c>
      <c r="H4" s="287"/>
      <c r="I4" s="298"/>
    </row>
    <row r="5" spans="1:9" ht="18" customHeight="1" thickBot="1" x14ac:dyDescent="0.45">
      <c r="B5" s="400"/>
      <c r="C5" s="291"/>
      <c r="D5" s="20" t="s">
        <v>4</v>
      </c>
      <c r="E5" s="20" t="s">
        <v>5</v>
      </c>
      <c r="F5" s="20" t="s">
        <v>31</v>
      </c>
      <c r="G5" s="20" t="s">
        <v>4</v>
      </c>
      <c r="H5" s="20" t="s">
        <v>5</v>
      </c>
      <c r="I5" s="20" t="s">
        <v>31</v>
      </c>
    </row>
    <row r="6" spans="1:9" ht="20.25" thickBot="1" x14ac:dyDescent="0.45">
      <c r="B6" s="13" t="s">
        <v>7</v>
      </c>
      <c r="C6" s="21">
        <v>90</v>
      </c>
      <c r="D6" s="22">
        <v>2516</v>
      </c>
      <c r="E6" s="22">
        <v>2718</v>
      </c>
      <c r="F6" s="22">
        <v>5234</v>
      </c>
      <c r="G6" s="21">
        <v>62</v>
      </c>
      <c r="H6" s="21">
        <v>181</v>
      </c>
      <c r="I6" s="21">
        <v>243</v>
      </c>
    </row>
    <row r="7" spans="1:9" ht="20.25" thickBot="1" x14ac:dyDescent="0.45">
      <c r="B7" s="13" t="s">
        <v>8</v>
      </c>
      <c r="C7" s="23">
        <v>3186</v>
      </c>
      <c r="D7" s="23">
        <v>108462</v>
      </c>
      <c r="E7" s="23">
        <v>111973</v>
      </c>
      <c r="F7" s="23">
        <v>220435</v>
      </c>
      <c r="G7" s="23">
        <v>1367</v>
      </c>
      <c r="H7" s="23">
        <v>5445</v>
      </c>
      <c r="I7" s="23">
        <v>6812</v>
      </c>
    </row>
    <row r="8" spans="1:9" ht="20.25" thickBot="1" x14ac:dyDescent="0.45">
      <c r="B8" s="24" t="s">
        <v>32</v>
      </c>
      <c r="C8" s="25">
        <v>3276</v>
      </c>
      <c r="D8" s="25">
        <v>110978</v>
      </c>
      <c r="E8" s="25">
        <v>114691</v>
      </c>
      <c r="F8" s="25">
        <v>225669</v>
      </c>
      <c r="G8" s="25">
        <v>1429</v>
      </c>
      <c r="H8" s="25">
        <v>5626</v>
      </c>
      <c r="I8" s="25">
        <v>7055</v>
      </c>
    </row>
    <row r="9" spans="1:9" ht="24.75" customHeight="1" x14ac:dyDescent="0.4"/>
    <row r="10" spans="1:9" x14ac:dyDescent="0.4">
      <c r="A10" s="8"/>
    </row>
    <row r="11" spans="1:9" x14ac:dyDescent="0.4">
      <c r="B11" s="29" t="s">
        <v>761</v>
      </c>
    </row>
    <row r="13" spans="1:9" ht="20.25" thickBot="1" x14ac:dyDescent="0.45">
      <c r="B13" s="37" t="s">
        <v>33</v>
      </c>
    </row>
    <row r="14" spans="1:9" ht="30" customHeight="1" thickBot="1" x14ac:dyDescent="0.45">
      <c r="B14" s="30" t="s">
        <v>34</v>
      </c>
      <c r="C14" s="31">
        <v>2017</v>
      </c>
      <c r="D14" s="31" t="s">
        <v>35</v>
      </c>
    </row>
    <row r="15" spans="1:9" ht="23.25" customHeight="1" thickBot="1" x14ac:dyDescent="0.45">
      <c r="B15" s="32" t="s">
        <v>36</v>
      </c>
      <c r="C15" s="33">
        <v>90</v>
      </c>
      <c r="D15" s="34">
        <v>1</v>
      </c>
    </row>
    <row r="16" spans="1:9" ht="24" customHeight="1" thickBot="1" x14ac:dyDescent="0.45">
      <c r="B16" s="401" t="s">
        <v>37</v>
      </c>
      <c r="C16" s="402"/>
      <c r="D16" s="403"/>
    </row>
    <row r="17" spans="2:4" ht="21.75" customHeight="1" thickBot="1" x14ac:dyDescent="0.45">
      <c r="B17" s="35" t="s">
        <v>38</v>
      </c>
      <c r="C17" s="21">
        <v>37</v>
      </c>
      <c r="D17" s="18">
        <v>0.41099999999999998</v>
      </c>
    </row>
    <row r="18" spans="2:4" ht="20.25" customHeight="1" thickBot="1" x14ac:dyDescent="0.45">
      <c r="B18" s="35" t="s">
        <v>39</v>
      </c>
      <c r="C18" s="21">
        <v>53</v>
      </c>
      <c r="D18" s="18">
        <v>0.58899999999999997</v>
      </c>
    </row>
    <row r="19" spans="2:4" ht="20.25" customHeight="1" thickBot="1" x14ac:dyDescent="0.45">
      <c r="B19" s="401" t="s">
        <v>37</v>
      </c>
      <c r="C19" s="402"/>
      <c r="D19" s="403"/>
    </row>
    <row r="20" spans="2:4" ht="20.25" customHeight="1" thickBot="1" x14ac:dyDescent="0.45">
      <c r="B20" s="35" t="s">
        <v>40</v>
      </c>
      <c r="C20" s="21">
        <v>22</v>
      </c>
      <c r="D20" s="18">
        <v>0.24399999999999999</v>
      </c>
    </row>
    <row r="21" spans="2:4" ht="20.25" customHeight="1" thickBot="1" x14ac:dyDescent="0.45">
      <c r="B21" s="35" t="s">
        <v>41</v>
      </c>
      <c r="C21" s="21">
        <v>68</v>
      </c>
      <c r="D21" s="18">
        <v>0.75600000000000001</v>
      </c>
    </row>
    <row r="23" spans="2:4" ht="20.25" thickBot="1" x14ac:dyDescent="0.45">
      <c r="B23" s="28" t="s">
        <v>42</v>
      </c>
    </row>
    <row r="24" spans="2:4" ht="20.25" thickBot="1" x14ac:dyDescent="0.45">
      <c r="B24" s="30" t="s">
        <v>43</v>
      </c>
      <c r="C24" s="387">
        <v>2017</v>
      </c>
      <c r="D24" s="388"/>
    </row>
    <row r="25" spans="2:4" ht="20.25" customHeight="1" thickBot="1" x14ac:dyDescent="0.45">
      <c r="B25" s="289" t="s">
        <v>44</v>
      </c>
      <c r="C25" s="39" t="s">
        <v>45</v>
      </c>
      <c r="D25" s="39" t="s">
        <v>35</v>
      </c>
    </row>
    <row r="26" spans="2:4" ht="20.25" thickBot="1" x14ac:dyDescent="0.45">
      <c r="B26" s="40" t="s">
        <v>46</v>
      </c>
      <c r="C26" s="41">
        <v>22</v>
      </c>
      <c r="D26" s="14">
        <v>0.24399999999999999</v>
      </c>
    </row>
    <row r="27" spans="2:4" ht="20.25" thickBot="1" x14ac:dyDescent="0.45">
      <c r="B27" s="40" t="s">
        <v>47</v>
      </c>
      <c r="C27" s="41">
        <v>5</v>
      </c>
      <c r="D27" s="14">
        <v>5.6000000000000001E-2</v>
      </c>
    </row>
    <row r="28" spans="2:4" ht="20.25" thickBot="1" x14ac:dyDescent="0.45">
      <c r="B28" s="40" t="s">
        <v>48</v>
      </c>
      <c r="C28" s="41">
        <v>1</v>
      </c>
      <c r="D28" s="14">
        <v>1.0999999999999999E-2</v>
      </c>
    </row>
    <row r="29" spans="2:4" ht="20.25" thickBot="1" x14ac:dyDescent="0.45">
      <c r="B29" s="40" t="s">
        <v>49</v>
      </c>
      <c r="C29" s="41">
        <v>36</v>
      </c>
      <c r="D29" s="14">
        <v>0.4</v>
      </c>
    </row>
    <row r="30" spans="2:4" ht="20.25" thickBot="1" x14ac:dyDescent="0.45">
      <c r="B30" s="40" t="s">
        <v>50</v>
      </c>
      <c r="C30" s="41">
        <v>26</v>
      </c>
      <c r="D30" s="14">
        <v>0.28899999999999998</v>
      </c>
    </row>
    <row r="31" spans="2:4" ht="20.25" thickBot="1" x14ac:dyDescent="0.45">
      <c r="B31" s="24" t="s">
        <v>6</v>
      </c>
      <c r="C31" s="42">
        <v>90</v>
      </c>
      <c r="D31" s="43">
        <v>1</v>
      </c>
    </row>
    <row r="33" spans="2:4" ht="20.25" thickBot="1" x14ac:dyDescent="0.45">
      <c r="B33" s="8" t="s">
        <v>51</v>
      </c>
    </row>
    <row r="34" spans="2:4" ht="20.25" thickBot="1" x14ac:dyDescent="0.45">
      <c r="B34" s="30" t="s">
        <v>43</v>
      </c>
      <c r="C34" s="387">
        <v>2017</v>
      </c>
      <c r="D34" s="388"/>
    </row>
    <row r="35" spans="2:4" ht="18.75" customHeight="1" thickBot="1" x14ac:dyDescent="0.45">
      <c r="B35" s="289" t="s">
        <v>52</v>
      </c>
      <c r="C35" s="39" t="s">
        <v>45</v>
      </c>
      <c r="D35" s="39" t="s">
        <v>35</v>
      </c>
    </row>
    <row r="36" spans="2:4" ht="20.25" thickBot="1" x14ac:dyDescent="0.45">
      <c r="B36" s="40" t="s">
        <v>53</v>
      </c>
      <c r="C36" s="41">
        <v>41</v>
      </c>
      <c r="D36" s="18">
        <v>0.45600000000000002</v>
      </c>
    </row>
    <row r="37" spans="2:4" ht="20.25" thickBot="1" x14ac:dyDescent="0.45">
      <c r="B37" s="40" t="s">
        <v>54</v>
      </c>
      <c r="C37" s="41">
        <v>45</v>
      </c>
      <c r="D37" s="18">
        <v>0.5</v>
      </c>
    </row>
    <row r="38" spans="2:4" ht="20.25" thickBot="1" x14ac:dyDescent="0.45">
      <c r="B38" s="40" t="s">
        <v>55</v>
      </c>
      <c r="C38" s="41">
        <v>61</v>
      </c>
      <c r="D38" s="18">
        <v>0.67800000000000005</v>
      </c>
    </row>
    <row r="39" spans="2:4" ht="20.25" thickBot="1" x14ac:dyDescent="0.45">
      <c r="B39" s="40" t="s">
        <v>56</v>
      </c>
      <c r="C39" s="41">
        <v>84</v>
      </c>
      <c r="D39" s="18">
        <v>0.93300000000000005</v>
      </c>
    </row>
    <row r="41" spans="2:4" ht="20.25" thickBot="1" x14ac:dyDescent="0.45">
      <c r="B41" s="8" t="s">
        <v>57</v>
      </c>
    </row>
    <row r="42" spans="2:4" ht="20.25" thickBot="1" x14ac:dyDescent="0.45">
      <c r="B42" s="30" t="s">
        <v>58</v>
      </c>
      <c r="C42" s="31">
        <v>2017</v>
      </c>
    </row>
    <row r="43" spans="2:4" ht="20.25" thickBot="1" x14ac:dyDescent="0.45">
      <c r="B43" s="32" t="s">
        <v>59</v>
      </c>
      <c r="C43" s="44">
        <v>5234</v>
      </c>
    </row>
    <row r="44" spans="2:4" ht="20.25" thickBot="1" x14ac:dyDescent="0.45">
      <c r="B44" s="13" t="s">
        <v>60</v>
      </c>
      <c r="C44" s="22">
        <v>2516</v>
      </c>
    </row>
    <row r="45" spans="2:4" ht="20.25" thickBot="1" x14ac:dyDescent="0.45">
      <c r="B45" s="13" t="s">
        <v>61</v>
      </c>
      <c r="C45" s="22">
        <v>2718</v>
      </c>
    </row>
    <row r="46" spans="2:4" ht="20.25" thickBot="1" x14ac:dyDescent="0.45">
      <c r="B46" s="45" t="s">
        <v>62</v>
      </c>
      <c r="C46" s="46">
        <v>0.48070000000000002</v>
      </c>
    </row>
    <row r="47" spans="2:4" ht="20.25" thickBot="1" x14ac:dyDescent="0.45">
      <c r="B47" s="45" t="s">
        <v>63</v>
      </c>
      <c r="C47" s="46">
        <v>0.51929999999999998</v>
      </c>
    </row>
    <row r="48" spans="2:4" ht="20.25" thickBot="1" x14ac:dyDescent="0.45">
      <c r="B48" s="32" t="s">
        <v>64</v>
      </c>
      <c r="C48" s="44">
        <v>3302</v>
      </c>
    </row>
    <row r="49" spans="2:3" ht="20.25" thickBot="1" x14ac:dyDescent="0.45">
      <c r="B49" s="13" t="s">
        <v>60</v>
      </c>
      <c r="C49" s="22">
        <v>1553</v>
      </c>
    </row>
    <row r="50" spans="2:3" ht="20.25" thickBot="1" x14ac:dyDescent="0.45">
      <c r="B50" s="13" t="s">
        <v>61</v>
      </c>
      <c r="C50" s="22">
        <v>1749</v>
      </c>
    </row>
    <row r="51" spans="2:3" ht="20.25" thickBot="1" x14ac:dyDescent="0.45">
      <c r="B51" s="45" t="s">
        <v>62</v>
      </c>
      <c r="C51" s="46">
        <v>0.4703</v>
      </c>
    </row>
    <row r="52" spans="2:3" ht="20.25" thickBot="1" x14ac:dyDescent="0.45">
      <c r="B52" s="45" t="s">
        <v>63</v>
      </c>
      <c r="C52" s="46">
        <v>0.52969999999999995</v>
      </c>
    </row>
    <row r="53" spans="2:3" ht="20.25" thickBot="1" x14ac:dyDescent="0.45">
      <c r="B53" s="32" t="s">
        <v>65</v>
      </c>
      <c r="C53" s="44">
        <v>1932</v>
      </c>
    </row>
    <row r="54" spans="2:3" ht="20.25" thickBot="1" x14ac:dyDescent="0.45">
      <c r="B54" s="13" t="s">
        <v>60</v>
      </c>
      <c r="C54" s="21">
        <v>963</v>
      </c>
    </row>
    <row r="55" spans="2:3" ht="20.25" thickBot="1" x14ac:dyDescent="0.45">
      <c r="B55" s="13" t="s">
        <v>61</v>
      </c>
      <c r="C55" s="21">
        <v>969</v>
      </c>
    </row>
    <row r="56" spans="2:3" ht="20.25" thickBot="1" x14ac:dyDescent="0.45">
      <c r="B56" s="45" t="s">
        <v>62</v>
      </c>
      <c r="C56" s="46">
        <v>0.49840000000000001</v>
      </c>
    </row>
    <row r="57" spans="2:3" ht="20.25" thickBot="1" x14ac:dyDescent="0.45">
      <c r="B57" s="45" t="s">
        <v>63</v>
      </c>
      <c r="C57" s="46">
        <v>0.50160000000000005</v>
      </c>
    </row>
    <row r="59" spans="2:3" ht="20.25" thickBot="1" x14ac:dyDescent="0.45">
      <c r="B59" s="8" t="s">
        <v>66</v>
      </c>
    </row>
    <row r="60" spans="2:3" ht="20.25" thickBot="1" x14ac:dyDescent="0.45">
      <c r="B60" s="30" t="s">
        <v>58</v>
      </c>
      <c r="C60" s="31">
        <v>2017</v>
      </c>
    </row>
    <row r="61" spans="2:3" ht="21" customHeight="1" thickBot="1" x14ac:dyDescent="0.45">
      <c r="B61" s="47" t="s">
        <v>67</v>
      </c>
      <c r="C61" s="48">
        <v>243</v>
      </c>
    </row>
    <row r="62" spans="2:3" ht="20.25" thickBot="1" x14ac:dyDescent="0.45">
      <c r="B62" s="13" t="s">
        <v>68</v>
      </c>
      <c r="C62" s="21">
        <v>62</v>
      </c>
    </row>
    <row r="63" spans="2:3" ht="20.25" thickBot="1" x14ac:dyDescent="0.45">
      <c r="B63" s="13" t="s">
        <v>69</v>
      </c>
      <c r="C63" s="21">
        <v>181</v>
      </c>
    </row>
    <row r="64" spans="2:3" ht="20.25" thickBot="1" x14ac:dyDescent="0.45">
      <c r="B64" s="45" t="s">
        <v>70</v>
      </c>
      <c r="C64" s="49">
        <v>0.26</v>
      </c>
    </row>
    <row r="65" spans="2:3" ht="20.25" thickBot="1" x14ac:dyDescent="0.45">
      <c r="B65" s="45" t="s">
        <v>71</v>
      </c>
      <c r="C65" s="49">
        <v>0.74</v>
      </c>
    </row>
    <row r="66" spans="2:3" ht="26.25" customHeight="1" thickBot="1" x14ac:dyDescent="0.45">
      <c r="B66" s="47" t="s">
        <v>72</v>
      </c>
      <c r="C66" s="48">
        <v>142</v>
      </c>
    </row>
    <row r="67" spans="2:3" ht="20.25" thickBot="1" x14ac:dyDescent="0.45">
      <c r="B67" s="45" t="s">
        <v>68</v>
      </c>
      <c r="C67" s="21">
        <v>28</v>
      </c>
    </row>
    <row r="68" spans="2:3" ht="20.25" thickBot="1" x14ac:dyDescent="0.45">
      <c r="B68" s="45" t="s">
        <v>69</v>
      </c>
      <c r="C68" s="21">
        <v>114</v>
      </c>
    </row>
    <row r="69" spans="2:3" ht="20.25" thickBot="1" x14ac:dyDescent="0.45">
      <c r="B69" s="45" t="s">
        <v>70</v>
      </c>
      <c r="C69" s="49">
        <v>0.2</v>
      </c>
    </row>
    <row r="70" spans="2:3" ht="20.25" thickBot="1" x14ac:dyDescent="0.45">
      <c r="B70" s="45" t="s">
        <v>71</v>
      </c>
      <c r="C70" s="49">
        <v>0.8</v>
      </c>
    </row>
    <row r="71" spans="2:3" ht="21" customHeight="1" thickBot="1" x14ac:dyDescent="0.45">
      <c r="B71" s="47" t="s">
        <v>73</v>
      </c>
      <c r="C71" s="48">
        <v>101</v>
      </c>
    </row>
    <row r="72" spans="2:3" ht="20.25" thickBot="1" x14ac:dyDescent="0.45">
      <c r="B72" s="45" t="s">
        <v>68</v>
      </c>
      <c r="C72" s="21">
        <v>34</v>
      </c>
    </row>
    <row r="73" spans="2:3" ht="20.25" thickBot="1" x14ac:dyDescent="0.45">
      <c r="B73" s="45" t="s">
        <v>69</v>
      </c>
      <c r="C73" s="21">
        <v>67</v>
      </c>
    </row>
    <row r="74" spans="2:3" ht="20.25" thickBot="1" x14ac:dyDescent="0.45">
      <c r="B74" s="45" t="s">
        <v>70</v>
      </c>
      <c r="C74" s="49">
        <v>0.34</v>
      </c>
    </row>
    <row r="75" spans="2:3" ht="20.25" thickBot="1" x14ac:dyDescent="0.45">
      <c r="B75" s="45" t="s">
        <v>71</v>
      </c>
      <c r="C75" s="49">
        <v>0.66</v>
      </c>
    </row>
    <row r="76" spans="2:3" ht="20.25" thickBot="1" x14ac:dyDescent="0.45">
      <c r="B76" s="47" t="s">
        <v>74</v>
      </c>
      <c r="C76" s="48">
        <v>81</v>
      </c>
    </row>
    <row r="77" spans="2:3" ht="20.25" thickBot="1" x14ac:dyDescent="0.45">
      <c r="B77" s="13" t="s">
        <v>75</v>
      </c>
      <c r="C77" s="21">
        <v>26</v>
      </c>
    </row>
    <row r="78" spans="2:3" ht="20.25" thickBot="1" x14ac:dyDescent="0.45">
      <c r="B78" s="13" t="s">
        <v>76</v>
      </c>
      <c r="C78" s="21">
        <v>55</v>
      </c>
    </row>
    <row r="79" spans="2:3" ht="20.25" thickBot="1" x14ac:dyDescent="0.45">
      <c r="B79" s="45" t="s">
        <v>77</v>
      </c>
      <c r="C79" s="14">
        <v>0.33300000000000002</v>
      </c>
    </row>
    <row r="80" spans="2:3" ht="20.25" thickBot="1" x14ac:dyDescent="0.45">
      <c r="B80" s="45" t="s">
        <v>78</v>
      </c>
      <c r="C80" s="14">
        <v>0.41899999999999998</v>
      </c>
    </row>
    <row r="81" spans="2:3" ht="20.25" thickBot="1" x14ac:dyDescent="0.45">
      <c r="B81" s="45" t="s">
        <v>79</v>
      </c>
      <c r="C81" s="14">
        <v>0.30399999999999999</v>
      </c>
    </row>
    <row r="82" spans="2:3" ht="20.25" thickBot="1" x14ac:dyDescent="0.45">
      <c r="B82" s="47" t="s">
        <v>80</v>
      </c>
      <c r="C82" s="48">
        <v>22</v>
      </c>
    </row>
    <row r="83" spans="2:3" ht="20.25" thickBot="1" x14ac:dyDescent="0.45">
      <c r="B83" s="47" t="s">
        <v>81</v>
      </c>
      <c r="C83" s="48">
        <v>34</v>
      </c>
    </row>
    <row r="85" spans="2:3" ht="20.25" thickBot="1" x14ac:dyDescent="0.45">
      <c r="B85" s="8" t="s">
        <v>82</v>
      </c>
    </row>
    <row r="86" spans="2:3" ht="20.25" thickBot="1" x14ac:dyDescent="0.45">
      <c r="B86" s="30" t="s">
        <v>58</v>
      </c>
      <c r="C86" s="31">
        <v>2017</v>
      </c>
    </row>
    <row r="87" spans="2:3" ht="39.75" thickBot="1" x14ac:dyDescent="0.45">
      <c r="B87" s="47" t="s">
        <v>83</v>
      </c>
      <c r="C87" s="48">
        <v>48</v>
      </c>
    </row>
    <row r="88" spans="2:3" ht="25.5" customHeight="1" thickBot="1" x14ac:dyDescent="0.45">
      <c r="B88" s="13" t="s">
        <v>84</v>
      </c>
      <c r="C88" s="49">
        <v>0.53</v>
      </c>
    </row>
    <row r="89" spans="2:3" ht="24" customHeight="1" thickBot="1" x14ac:dyDescent="0.45">
      <c r="B89" s="47" t="s">
        <v>85</v>
      </c>
      <c r="C89" s="48">
        <v>28</v>
      </c>
    </row>
    <row r="90" spans="2:3" ht="21.75" customHeight="1" thickBot="1" x14ac:dyDescent="0.45">
      <c r="B90" s="13" t="s">
        <v>86</v>
      </c>
      <c r="C90" s="49">
        <v>0.31</v>
      </c>
    </row>
    <row r="91" spans="2:3" ht="20.25" customHeight="1" thickBot="1" x14ac:dyDescent="0.45">
      <c r="B91" s="47" t="s">
        <v>87</v>
      </c>
      <c r="C91" s="48">
        <v>70</v>
      </c>
    </row>
    <row r="92" spans="2:3" ht="20.25" thickBot="1" x14ac:dyDescent="0.45">
      <c r="B92" s="13" t="s">
        <v>88</v>
      </c>
      <c r="C92" s="49">
        <v>0.78</v>
      </c>
    </row>
    <row r="93" spans="2:3" ht="29.25" customHeight="1" thickBot="1" x14ac:dyDescent="0.45">
      <c r="B93" s="47" t="s">
        <v>89</v>
      </c>
      <c r="C93" s="48">
        <v>31</v>
      </c>
    </row>
    <row r="94" spans="2:3" ht="23.25" customHeight="1" thickBot="1" x14ac:dyDescent="0.45">
      <c r="B94" s="13" t="s">
        <v>90</v>
      </c>
      <c r="C94" s="14">
        <v>0.34399999999999997</v>
      </c>
    </row>
    <row r="95" spans="2:3" ht="20.25" thickBot="1" x14ac:dyDescent="0.45">
      <c r="B95" s="47" t="s">
        <v>91</v>
      </c>
      <c r="C95" s="48">
        <v>177</v>
      </c>
    </row>
    <row r="96" spans="2:3" ht="20.25" thickBot="1" x14ac:dyDescent="0.45">
      <c r="B96" s="13" t="s">
        <v>92</v>
      </c>
      <c r="C96" s="21">
        <v>91</v>
      </c>
    </row>
    <row r="97" spans="2:9" ht="20.25" thickBot="1" x14ac:dyDescent="0.45">
      <c r="B97" s="13" t="s">
        <v>93</v>
      </c>
      <c r="C97" s="21">
        <v>86</v>
      </c>
    </row>
    <row r="98" spans="2:9" ht="20.25" thickBot="1" x14ac:dyDescent="0.45">
      <c r="B98" s="47" t="s">
        <v>94</v>
      </c>
      <c r="C98" s="48">
        <v>22</v>
      </c>
    </row>
    <row r="99" spans="2:9" ht="20.25" thickBot="1" x14ac:dyDescent="0.45">
      <c r="B99" s="13" t="s">
        <v>95</v>
      </c>
      <c r="C99" s="21">
        <v>22</v>
      </c>
    </row>
    <row r="100" spans="2:9" ht="20.25" thickBot="1" x14ac:dyDescent="0.45">
      <c r="B100" s="13" t="s">
        <v>96</v>
      </c>
      <c r="C100" s="21">
        <v>22</v>
      </c>
    </row>
    <row r="101" spans="2:9" x14ac:dyDescent="0.4">
      <c r="B101" s="8"/>
    </row>
    <row r="102" spans="2:9" ht="20.25" thickBot="1" x14ac:dyDescent="0.45">
      <c r="B102" s="8" t="s">
        <v>733</v>
      </c>
    </row>
    <row r="103" spans="2:9" ht="19.5" customHeight="1" thickBot="1" x14ac:dyDescent="0.45">
      <c r="B103" s="389" t="s">
        <v>709</v>
      </c>
      <c r="C103" s="389" t="s">
        <v>784</v>
      </c>
      <c r="D103" s="387" t="s">
        <v>710</v>
      </c>
      <c r="E103" s="404"/>
      <c r="F103" s="388"/>
      <c r="G103" s="387" t="s">
        <v>3</v>
      </c>
      <c r="H103" s="404"/>
      <c r="I103" s="388"/>
    </row>
    <row r="104" spans="2:9" ht="15" customHeight="1" thickBot="1" x14ac:dyDescent="0.45">
      <c r="B104" s="390"/>
      <c r="C104" s="390"/>
      <c r="D104" s="117" t="s">
        <v>4</v>
      </c>
      <c r="E104" s="117" t="s">
        <v>5</v>
      </c>
      <c r="F104" s="117" t="s">
        <v>6</v>
      </c>
      <c r="G104" s="117" t="s">
        <v>4</v>
      </c>
      <c r="H104" s="117" t="s">
        <v>5</v>
      </c>
      <c r="I104" s="117" t="s">
        <v>6</v>
      </c>
    </row>
    <row r="105" spans="2:9" ht="18.75" customHeight="1" thickBot="1" x14ac:dyDescent="0.45">
      <c r="B105" s="152" t="s">
        <v>711</v>
      </c>
      <c r="C105" s="57">
        <v>5</v>
      </c>
      <c r="D105" s="56">
        <v>194</v>
      </c>
      <c r="E105" s="56">
        <v>220</v>
      </c>
      <c r="F105" s="56">
        <v>414</v>
      </c>
      <c r="G105" s="56">
        <v>2</v>
      </c>
      <c r="H105" s="56">
        <v>5</v>
      </c>
      <c r="I105" s="56">
        <v>7</v>
      </c>
    </row>
    <row r="106" spans="2:9" ht="18.75" customHeight="1" thickBot="1" x14ac:dyDescent="0.45">
      <c r="B106" s="152" t="s">
        <v>712</v>
      </c>
      <c r="C106" s="57">
        <v>4</v>
      </c>
      <c r="D106" s="56">
        <v>61</v>
      </c>
      <c r="E106" s="56">
        <v>62</v>
      </c>
      <c r="F106" s="56">
        <v>123</v>
      </c>
      <c r="G106" s="56">
        <v>3</v>
      </c>
      <c r="H106" s="56">
        <v>6</v>
      </c>
      <c r="I106" s="56">
        <v>9</v>
      </c>
    </row>
    <row r="107" spans="2:9" ht="18.75" customHeight="1" thickBot="1" x14ac:dyDescent="0.45">
      <c r="B107" s="152" t="s">
        <v>736</v>
      </c>
      <c r="C107" s="57" t="s">
        <v>645</v>
      </c>
      <c r="D107" s="56" t="s">
        <v>645</v>
      </c>
      <c r="E107" s="56" t="s">
        <v>645</v>
      </c>
      <c r="F107" s="56" t="s">
        <v>645</v>
      </c>
      <c r="G107" s="56" t="s">
        <v>645</v>
      </c>
      <c r="H107" s="56" t="s">
        <v>645</v>
      </c>
      <c r="I107" s="56" t="s">
        <v>645</v>
      </c>
    </row>
    <row r="108" spans="2:9" ht="18.75" customHeight="1" thickBot="1" x14ac:dyDescent="0.45">
      <c r="B108" s="152" t="s">
        <v>737</v>
      </c>
      <c r="C108" s="56" t="s">
        <v>645</v>
      </c>
      <c r="D108" s="56" t="s">
        <v>645</v>
      </c>
      <c r="E108" s="56" t="s">
        <v>645</v>
      </c>
      <c r="F108" s="56" t="s">
        <v>645</v>
      </c>
      <c r="G108" s="56" t="s">
        <v>645</v>
      </c>
      <c r="H108" s="56" t="s">
        <v>645</v>
      </c>
      <c r="I108" s="56" t="s">
        <v>645</v>
      </c>
    </row>
    <row r="109" spans="2:9" ht="18.75" customHeight="1" thickBot="1" x14ac:dyDescent="0.45">
      <c r="B109" s="152" t="s">
        <v>738</v>
      </c>
      <c r="C109" s="56" t="s">
        <v>645</v>
      </c>
      <c r="D109" s="56" t="s">
        <v>645</v>
      </c>
      <c r="E109" s="56" t="s">
        <v>645</v>
      </c>
      <c r="F109" s="56" t="s">
        <v>645</v>
      </c>
      <c r="G109" s="56" t="s">
        <v>645</v>
      </c>
      <c r="H109" s="56" t="s">
        <v>645</v>
      </c>
      <c r="I109" s="56" t="s">
        <v>645</v>
      </c>
    </row>
    <row r="110" spans="2:9" ht="18.75" customHeight="1" thickBot="1" x14ac:dyDescent="0.45">
      <c r="B110" s="152" t="s">
        <v>739</v>
      </c>
      <c r="C110" s="57" t="s">
        <v>645</v>
      </c>
      <c r="D110" s="56" t="s">
        <v>645</v>
      </c>
      <c r="E110" s="56" t="s">
        <v>645</v>
      </c>
      <c r="F110" s="56" t="s">
        <v>645</v>
      </c>
      <c r="G110" s="56" t="s">
        <v>645</v>
      </c>
      <c r="H110" s="56" t="s">
        <v>645</v>
      </c>
      <c r="I110" s="56" t="s">
        <v>645</v>
      </c>
    </row>
    <row r="111" spans="2:9" ht="18.75" customHeight="1" thickBot="1" x14ac:dyDescent="0.45">
      <c r="B111" s="152" t="s">
        <v>740</v>
      </c>
      <c r="C111" s="57" t="s">
        <v>645</v>
      </c>
      <c r="D111" s="56" t="s">
        <v>645</v>
      </c>
      <c r="E111" s="56" t="s">
        <v>645</v>
      </c>
      <c r="F111" s="56" t="s">
        <v>645</v>
      </c>
      <c r="G111" s="56" t="s">
        <v>645</v>
      </c>
      <c r="H111" s="56" t="s">
        <v>645</v>
      </c>
      <c r="I111" s="56" t="s">
        <v>645</v>
      </c>
    </row>
    <row r="112" spans="2:9" ht="18.75" customHeight="1" thickBot="1" x14ac:dyDescent="0.45">
      <c r="B112" s="152" t="s">
        <v>713</v>
      </c>
      <c r="C112" s="57">
        <v>2</v>
      </c>
      <c r="D112" s="56">
        <v>78</v>
      </c>
      <c r="E112" s="56">
        <v>68</v>
      </c>
      <c r="F112" s="56">
        <v>146</v>
      </c>
      <c r="G112" s="56">
        <v>3</v>
      </c>
      <c r="H112" s="56">
        <v>5</v>
      </c>
      <c r="I112" s="56">
        <v>8</v>
      </c>
    </row>
    <row r="113" spans="2:9" ht="18.75" customHeight="1" thickBot="1" x14ac:dyDescent="0.45">
      <c r="B113" s="159" t="s">
        <v>714</v>
      </c>
      <c r="C113" s="357">
        <v>11</v>
      </c>
      <c r="D113" s="357">
        <v>333</v>
      </c>
      <c r="E113" s="357">
        <v>350</v>
      </c>
      <c r="F113" s="357">
        <v>683</v>
      </c>
      <c r="G113" s="357">
        <v>8</v>
      </c>
      <c r="H113" s="357">
        <v>16</v>
      </c>
      <c r="I113" s="357">
        <v>24</v>
      </c>
    </row>
    <row r="114" spans="2:9" ht="18.75" customHeight="1" thickBot="1" x14ac:dyDescent="0.45">
      <c r="B114" s="152" t="s">
        <v>741</v>
      </c>
      <c r="C114" s="56" t="s">
        <v>645</v>
      </c>
      <c r="D114" s="56" t="s">
        <v>645</v>
      </c>
      <c r="E114" s="56" t="s">
        <v>645</v>
      </c>
      <c r="F114" s="56" t="s">
        <v>645</v>
      </c>
      <c r="G114" s="56" t="s">
        <v>645</v>
      </c>
      <c r="H114" s="56" t="s">
        <v>645</v>
      </c>
      <c r="I114" s="56" t="s">
        <v>645</v>
      </c>
    </row>
    <row r="115" spans="2:9" ht="18.75" customHeight="1" thickBot="1" x14ac:dyDescent="0.45">
      <c r="B115" s="152" t="s">
        <v>742</v>
      </c>
      <c r="C115" s="56" t="s">
        <v>645</v>
      </c>
      <c r="D115" s="56" t="s">
        <v>645</v>
      </c>
      <c r="E115" s="56" t="s">
        <v>645</v>
      </c>
      <c r="F115" s="56" t="s">
        <v>645</v>
      </c>
      <c r="G115" s="56" t="s">
        <v>645</v>
      </c>
      <c r="H115" s="56" t="s">
        <v>645</v>
      </c>
      <c r="I115" s="56" t="s">
        <v>645</v>
      </c>
    </row>
    <row r="116" spans="2:9" ht="18.75" customHeight="1" thickBot="1" x14ac:dyDescent="0.45">
      <c r="B116" s="152" t="s">
        <v>743</v>
      </c>
      <c r="C116" s="57" t="s">
        <v>645</v>
      </c>
      <c r="D116" s="56" t="s">
        <v>645</v>
      </c>
      <c r="E116" s="56" t="s">
        <v>645</v>
      </c>
      <c r="F116" s="56" t="s">
        <v>645</v>
      </c>
      <c r="G116" s="56" t="s">
        <v>645</v>
      </c>
      <c r="H116" s="56" t="s">
        <v>645</v>
      </c>
      <c r="I116" s="56" t="s">
        <v>645</v>
      </c>
    </row>
    <row r="117" spans="2:9" ht="18.75" customHeight="1" thickBot="1" x14ac:dyDescent="0.45">
      <c r="B117" s="152" t="s">
        <v>715</v>
      </c>
      <c r="C117" s="57">
        <v>2</v>
      </c>
      <c r="D117" s="56">
        <v>190</v>
      </c>
      <c r="E117" s="56">
        <v>212</v>
      </c>
      <c r="F117" s="56">
        <v>402</v>
      </c>
      <c r="G117" s="56">
        <v>8</v>
      </c>
      <c r="H117" s="56">
        <v>10</v>
      </c>
      <c r="I117" s="56">
        <v>18</v>
      </c>
    </row>
    <row r="118" spans="2:9" ht="18.75" customHeight="1" thickBot="1" x14ac:dyDescent="0.45">
      <c r="B118" s="152" t="s">
        <v>716</v>
      </c>
      <c r="C118" s="57">
        <v>5</v>
      </c>
      <c r="D118" s="56">
        <v>84</v>
      </c>
      <c r="E118" s="56">
        <v>91</v>
      </c>
      <c r="F118" s="56">
        <v>175</v>
      </c>
      <c r="G118" s="56">
        <v>2</v>
      </c>
      <c r="H118" s="56">
        <v>11</v>
      </c>
      <c r="I118" s="56">
        <v>13</v>
      </c>
    </row>
    <row r="119" spans="2:9" ht="18.75" customHeight="1" thickBot="1" x14ac:dyDescent="0.45">
      <c r="B119" s="152" t="s">
        <v>744</v>
      </c>
      <c r="C119" s="57" t="s">
        <v>645</v>
      </c>
      <c r="D119" s="56" t="s">
        <v>645</v>
      </c>
      <c r="E119" s="56" t="s">
        <v>645</v>
      </c>
      <c r="F119" s="56" t="s">
        <v>645</v>
      </c>
      <c r="G119" s="56" t="s">
        <v>645</v>
      </c>
      <c r="H119" s="56" t="s">
        <v>645</v>
      </c>
      <c r="I119" s="56" t="s">
        <v>645</v>
      </c>
    </row>
    <row r="120" spans="2:9" ht="18.75" customHeight="1" thickBot="1" x14ac:dyDescent="0.45">
      <c r="B120" s="152" t="s">
        <v>745</v>
      </c>
      <c r="C120" s="56" t="s">
        <v>645</v>
      </c>
      <c r="D120" s="56" t="s">
        <v>645</v>
      </c>
      <c r="E120" s="56" t="s">
        <v>645</v>
      </c>
      <c r="F120" s="56" t="s">
        <v>645</v>
      </c>
      <c r="G120" s="56" t="s">
        <v>645</v>
      </c>
      <c r="H120" s="56" t="s">
        <v>645</v>
      </c>
      <c r="I120" s="56" t="s">
        <v>645</v>
      </c>
    </row>
    <row r="121" spans="2:9" ht="18.75" customHeight="1" thickBot="1" x14ac:dyDescent="0.45">
      <c r="B121" s="159" t="s">
        <v>717</v>
      </c>
      <c r="C121" s="357">
        <v>7</v>
      </c>
      <c r="D121" s="357">
        <v>274</v>
      </c>
      <c r="E121" s="357">
        <v>303</v>
      </c>
      <c r="F121" s="357">
        <v>577</v>
      </c>
      <c r="G121" s="357">
        <v>10</v>
      </c>
      <c r="H121" s="357">
        <v>21</v>
      </c>
      <c r="I121" s="357">
        <v>31</v>
      </c>
    </row>
    <row r="122" spans="2:9" ht="18.75" customHeight="1" thickBot="1" x14ac:dyDescent="0.45">
      <c r="B122" s="152" t="s">
        <v>718</v>
      </c>
      <c r="C122" s="57">
        <v>2</v>
      </c>
      <c r="D122" s="56">
        <v>46</v>
      </c>
      <c r="E122" s="56">
        <v>34</v>
      </c>
      <c r="F122" s="56">
        <v>80</v>
      </c>
      <c r="G122" s="56" t="s">
        <v>645</v>
      </c>
      <c r="H122" s="56">
        <v>7</v>
      </c>
      <c r="I122" s="56">
        <v>7</v>
      </c>
    </row>
    <row r="123" spans="2:9" ht="18.75" customHeight="1" thickBot="1" x14ac:dyDescent="0.45">
      <c r="B123" s="152" t="s">
        <v>719</v>
      </c>
      <c r="C123" s="57">
        <v>24</v>
      </c>
      <c r="D123" s="56">
        <v>360</v>
      </c>
      <c r="E123" s="56">
        <v>462</v>
      </c>
      <c r="F123" s="56">
        <v>822</v>
      </c>
      <c r="G123" s="56">
        <v>7</v>
      </c>
      <c r="H123" s="56">
        <v>34</v>
      </c>
      <c r="I123" s="56">
        <v>41</v>
      </c>
    </row>
    <row r="124" spans="2:9" ht="18.75" customHeight="1" thickBot="1" x14ac:dyDescent="0.45">
      <c r="B124" s="152" t="s">
        <v>720</v>
      </c>
      <c r="C124" s="57">
        <v>7</v>
      </c>
      <c r="D124" s="56">
        <v>360</v>
      </c>
      <c r="E124" s="56">
        <v>381</v>
      </c>
      <c r="F124" s="56">
        <v>741</v>
      </c>
      <c r="G124" s="56">
        <v>8</v>
      </c>
      <c r="H124" s="56">
        <v>8</v>
      </c>
      <c r="I124" s="56">
        <v>16</v>
      </c>
    </row>
    <row r="125" spans="2:9" ht="18.75" customHeight="1" thickBot="1" x14ac:dyDescent="0.45">
      <c r="B125" s="152" t="s">
        <v>746</v>
      </c>
      <c r="C125" s="57" t="s">
        <v>645</v>
      </c>
      <c r="D125" s="56" t="s">
        <v>645</v>
      </c>
      <c r="E125" s="56" t="s">
        <v>645</v>
      </c>
      <c r="F125" s="56" t="s">
        <v>645</v>
      </c>
      <c r="G125" s="56" t="s">
        <v>645</v>
      </c>
      <c r="H125" s="56" t="s">
        <v>645</v>
      </c>
      <c r="I125" s="56" t="s">
        <v>645</v>
      </c>
    </row>
    <row r="126" spans="2:9" ht="18.75" customHeight="1" thickBot="1" x14ac:dyDescent="0.45">
      <c r="B126" s="152" t="s">
        <v>747</v>
      </c>
      <c r="C126" s="57" t="s">
        <v>645</v>
      </c>
      <c r="D126" s="56" t="s">
        <v>645</v>
      </c>
      <c r="E126" s="56" t="s">
        <v>645</v>
      </c>
      <c r="F126" s="56" t="s">
        <v>645</v>
      </c>
      <c r="G126" s="56" t="s">
        <v>645</v>
      </c>
      <c r="H126" s="56" t="s">
        <v>645</v>
      </c>
      <c r="I126" s="56" t="s">
        <v>645</v>
      </c>
    </row>
    <row r="127" spans="2:9" ht="18.75" customHeight="1" thickBot="1" x14ac:dyDescent="0.45">
      <c r="B127" s="152" t="s">
        <v>721</v>
      </c>
      <c r="C127" s="57">
        <v>18</v>
      </c>
      <c r="D127" s="56">
        <v>183</v>
      </c>
      <c r="E127" s="56">
        <v>220</v>
      </c>
      <c r="F127" s="56">
        <v>403</v>
      </c>
      <c r="G127" s="56">
        <v>7</v>
      </c>
      <c r="H127" s="56">
        <v>15</v>
      </c>
      <c r="I127" s="56">
        <v>22</v>
      </c>
    </row>
    <row r="128" spans="2:9" ht="18.75" customHeight="1" thickBot="1" x14ac:dyDescent="0.45">
      <c r="B128" s="152" t="s">
        <v>722</v>
      </c>
      <c r="C128" s="57">
        <v>2</v>
      </c>
      <c r="D128" s="56">
        <v>171</v>
      </c>
      <c r="E128" s="56">
        <v>160</v>
      </c>
      <c r="F128" s="56">
        <v>331</v>
      </c>
      <c r="G128" s="56" t="s">
        <v>645</v>
      </c>
      <c r="H128" s="56">
        <v>12</v>
      </c>
      <c r="I128" s="56">
        <v>12</v>
      </c>
    </row>
    <row r="129" spans="2:9" ht="18.75" customHeight="1" thickBot="1" x14ac:dyDescent="0.45">
      <c r="B129" s="159" t="s">
        <v>723</v>
      </c>
      <c r="C129" s="357">
        <v>53</v>
      </c>
      <c r="D129" s="239">
        <v>1120</v>
      </c>
      <c r="E129" s="239">
        <v>1257</v>
      </c>
      <c r="F129" s="239">
        <v>2377</v>
      </c>
      <c r="G129" s="357">
        <v>22</v>
      </c>
      <c r="H129" s="357">
        <v>76</v>
      </c>
      <c r="I129" s="357">
        <v>98</v>
      </c>
    </row>
    <row r="130" spans="2:9" ht="18.75" customHeight="1" thickBot="1" x14ac:dyDescent="0.45">
      <c r="B130" s="152" t="s">
        <v>748</v>
      </c>
      <c r="C130" s="57" t="s">
        <v>645</v>
      </c>
      <c r="D130" s="56" t="s">
        <v>645</v>
      </c>
      <c r="E130" s="56" t="s">
        <v>645</v>
      </c>
      <c r="F130" s="56" t="s">
        <v>645</v>
      </c>
      <c r="G130" s="56" t="s">
        <v>645</v>
      </c>
      <c r="H130" s="56" t="s">
        <v>645</v>
      </c>
      <c r="I130" s="56" t="s">
        <v>645</v>
      </c>
    </row>
    <row r="131" spans="2:9" ht="18.75" customHeight="1" thickBot="1" x14ac:dyDescent="0.45">
      <c r="B131" s="152" t="s">
        <v>724</v>
      </c>
      <c r="C131" s="57">
        <v>2</v>
      </c>
      <c r="D131" s="56">
        <v>70</v>
      </c>
      <c r="E131" s="56">
        <v>68</v>
      </c>
      <c r="F131" s="56">
        <v>138</v>
      </c>
      <c r="G131" s="56">
        <v>1</v>
      </c>
      <c r="H131" s="56">
        <v>10</v>
      </c>
      <c r="I131" s="56">
        <v>11</v>
      </c>
    </row>
    <row r="132" spans="2:9" ht="18.75" customHeight="1" thickBot="1" x14ac:dyDescent="0.45">
      <c r="B132" s="152" t="s">
        <v>725</v>
      </c>
      <c r="C132" s="57">
        <v>2</v>
      </c>
      <c r="D132" s="56">
        <v>158</v>
      </c>
      <c r="E132" s="56">
        <v>162</v>
      </c>
      <c r="F132" s="56">
        <v>320</v>
      </c>
      <c r="G132" s="56">
        <v>4</v>
      </c>
      <c r="H132" s="56">
        <v>8</v>
      </c>
      <c r="I132" s="56">
        <v>12</v>
      </c>
    </row>
    <row r="133" spans="2:9" ht="18.75" customHeight="1" thickBot="1" x14ac:dyDescent="0.45">
      <c r="B133" s="152" t="s">
        <v>749</v>
      </c>
      <c r="C133" s="57" t="s">
        <v>645</v>
      </c>
      <c r="D133" s="56" t="s">
        <v>645</v>
      </c>
      <c r="E133" s="56" t="s">
        <v>645</v>
      </c>
      <c r="F133" s="56" t="s">
        <v>645</v>
      </c>
      <c r="G133" s="56" t="s">
        <v>645</v>
      </c>
      <c r="H133" s="56" t="s">
        <v>645</v>
      </c>
      <c r="I133" s="56" t="s">
        <v>645</v>
      </c>
    </row>
    <row r="134" spans="2:9" ht="18.75" customHeight="1" thickBot="1" x14ac:dyDescent="0.45">
      <c r="B134" s="152" t="s">
        <v>750</v>
      </c>
      <c r="C134" s="57" t="s">
        <v>645</v>
      </c>
      <c r="D134" s="56" t="s">
        <v>645</v>
      </c>
      <c r="E134" s="56" t="s">
        <v>645</v>
      </c>
      <c r="F134" s="56" t="s">
        <v>645</v>
      </c>
      <c r="G134" s="56" t="s">
        <v>645</v>
      </c>
      <c r="H134" s="56" t="s">
        <v>645</v>
      </c>
      <c r="I134" s="56" t="s">
        <v>645</v>
      </c>
    </row>
    <row r="135" spans="2:9" ht="18.75" customHeight="1" thickBot="1" x14ac:dyDescent="0.45">
      <c r="B135" s="159" t="s">
        <v>726</v>
      </c>
      <c r="C135" s="357">
        <v>4</v>
      </c>
      <c r="D135" s="357">
        <v>228</v>
      </c>
      <c r="E135" s="357">
        <v>230</v>
      </c>
      <c r="F135" s="357">
        <v>458</v>
      </c>
      <c r="G135" s="357">
        <v>5</v>
      </c>
      <c r="H135" s="357">
        <v>18</v>
      </c>
      <c r="I135" s="357">
        <v>23</v>
      </c>
    </row>
    <row r="136" spans="2:9" ht="18.75" customHeight="1" thickBot="1" x14ac:dyDescent="0.45">
      <c r="B136" s="152" t="s">
        <v>727</v>
      </c>
      <c r="C136" s="57">
        <v>8</v>
      </c>
      <c r="D136" s="56">
        <v>236</v>
      </c>
      <c r="E136" s="56">
        <v>264</v>
      </c>
      <c r="F136" s="56">
        <v>500</v>
      </c>
      <c r="G136" s="56">
        <v>3</v>
      </c>
      <c r="H136" s="56">
        <v>23</v>
      </c>
      <c r="I136" s="56">
        <v>26</v>
      </c>
    </row>
    <row r="137" spans="2:9" ht="18.75" customHeight="1" thickBot="1" x14ac:dyDescent="0.45">
      <c r="B137" s="152" t="s">
        <v>728</v>
      </c>
      <c r="C137" s="57">
        <v>3</v>
      </c>
      <c r="D137" s="56">
        <v>192</v>
      </c>
      <c r="E137" s="56">
        <v>183</v>
      </c>
      <c r="F137" s="56">
        <v>375</v>
      </c>
      <c r="G137" s="56">
        <v>8</v>
      </c>
      <c r="H137" s="56">
        <v>10</v>
      </c>
      <c r="I137" s="56">
        <v>18</v>
      </c>
    </row>
    <row r="138" spans="2:9" ht="18.75" customHeight="1" thickBot="1" x14ac:dyDescent="0.45">
      <c r="B138" s="152" t="s">
        <v>729</v>
      </c>
      <c r="C138" s="57">
        <v>4</v>
      </c>
      <c r="D138" s="56">
        <v>133</v>
      </c>
      <c r="E138" s="56">
        <v>131</v>
      </c>
      <c r="F138" s="56">
        <v>264</v>
      </c>
      <c r="G138" s="56">
        <v>6</v>
      </c>
      <c r="H138" s="56">
        <v>17</v>
      </c>
      <c r="I138" s="56">
        <v>23</v>
      </c>
    </row>
    <row r="139" spans="2:9" ht="18.75" customHeight="1" thickBot="1" x14ac:dyDescent="0.45">
      <c r="B139" s="159" t="s">
        <v>730</v>
      </c>
      <c r="C139" s="357">
        <v>15</v>
      </c>
      <c r="D139" s="357">
        <v>561</v>
      </c>
      <c r="E139" s="357">
        <v>578</v>
      </c>
      <c r="F139" s="239">
        <v>1139</v>
      </c>
      <c r="G139" s="357">
        <v>17</v>
      </c>
      <c r="H139" s="357">
        <v>50</v>
      </c>
      <c r="I139" s="357">
        <v>67</v>
      </c>
    </row>
    <row r="140" spans="2:9" ht="18.75" customHeight="1" thickBot="1" x14ac:dyDescent="0.45">
      <c r="B140" s="171" t="s">
        <v>731</v>
      </c>
      <c r="C140" s="117">
        <v>90</v>
      </c>
      <c r="D140" s="358">
        <v>2516</v>
      </c>
      <c r="E140" s="358">
        <v>2718</v>
      </c>
      <c r="F140" s="358">
        <v>5234</v>
      </c>
      <c r="G140" s="117">
        <v>62</v>
      </c>
      <c r="H140" s="117">
        <v>181</v>
      </c>
      <c r="I140" s="117">
        <v>243</v>
      </c>
    </row>
    <row r="141" spans="2:9" x14ac:dyDescent="0.4">
      <c r="B141" s="8"/>
    </row>
    <row r="142" spans="2:9" x14ac:dyDescent="0.4">
      <c r="B142" s="29" t="s">
        <v>762</v>
      </c>
      <c r="C142" s="29"/>
    </row>
    <row r="144" spans="2:9" ht="20.25" thickBot="1" x14ac:dyDescent="0.45">
      <c r="B144" s="8" t="s">
        <v>97</v>
      </c>
    </row>
    <row r="145" spans="2:6" ht="20.25" thickBot="1" x14ac:dyDescent="0.45">
      <c r="B145" s="50" t="s">
        <v>58</v>
      </c>
      <c r="C145" s="51">
        <v>2016</v>
      </c>
      <c r="D145" s="51">
        <v>2017</v>
      </c>
    </row>
    <row r="146" spans="2:6" ht="20.25" thickBot="1" x14ac:dyDescent="0.45">
      <c r="B146" s="11" t="s">
        <v>98</v>
      </c>
      <c r="C146" s="52">
        <v>2757</v>
      </c>
      <c r="D146" s="44">
        <v>3186</v>
      </c>
    </row>
    <row r="147" spans="2:6" ht="20.25" thickBot="1" x14ac:dyDescent="0.45">
      <c r="B147" s="13" t="s">
        <v>99</v>
      </c>
      <c r="C147" s="23">
        <v>1858</v>
      </c>
      <c r="D147" s="22">
        <v>2322</v>
      </c>
    </row>
    <row r="148" spans="2:6" ht="20.25" thickBot="1" x14ac:dyDescent="0.45">
      <c r="B148" s="13" t="s">
        <v>100</v>
      </c>
      <c r="C148" s="53">
        <v>899</v>
      </c>
      <c r="D148" s="21">
        <v>864</v>
      </c>
    </row>
    <row r="149" spans="2:6" ht="20.25" thickBot="1" x14ac:dyDescent="0.45">
      <c r="B149" s="11" t="s">
        <v>101</v>
      </c>
      <c r="C149" s="52">
        <v>4427</v>
      </c>
      <c r="D149" s="44">
        <v>5207</v>
      </c>
    </row>
    <row r="150" spans="2:6" ht="20.25" thickBot="1" x14ac:dyDescent="0.45">
      <c r="B150" s="13" t="s">
        <v>102</v>
      </c>
      <c r="C150" s="53">
        <v>42</v>
      </c>
      <c r="D150" s="21">
        <v>42</v>
      </c>
    </row>
    <row r="151" spans="2:6" ht="20.25" thickBot="1" x14ac:dyDescent="0.45">
      <c r="B151" s="11" t="s">
        <v>103</v>
      </c>
      <c r="C151" s="52">
        <v>74515</v>
      </c>
      <c r="D151" s="44">
        <v>86607</v>
      </c>
    </row>
    <row r="152" spans="2:6" ht="20.25" thickBot="1" x14ac:dyDescent="0.45">
      <c r="B152" s="13" t="s">
        <v>104</v>
      </c>
      <c r="C152" s="53">
        <v>2</v>
      </c>
      <c r="D152" s="21">
        <v>3</v>
      </c>
    </row>
    <row r="153" spans="2:6" ht="39.75" thickBot="1" x14ac:dyDescent="0.45">
      <c r="B153" s="11" t="s">
        <v>105</v>
      </c>
      <c r="C153" s="52">
        <v>1882</v>
      </c>
      <c r="D153" s="44">
        <v>2155</v>
      </c>
    </row>
    <row r="154" spans="2:6" ht="39.75" thickBot="1" x14ac:dyDescent="0.45">
      <c r="B154" s="13" t="s">
        <v>106</v>
      </c>
      <c r="C154" s="18">
        <v>0.68300000000000005</v>
      </c>
      <c r="D154" s="14">
        <v>0.67600000000000005</v>
      </c>
    </row>
    <row r="156" spans="2:6" ht="20.25" thickBot="1" x14ac:dyDescent="0.45">
      <c r="B156" s="8" t="s">
        <v>107</v>
      </c>
    </row>
    <row r="157" spans="2:6" ht="20.25" thickBot="1" x14ac:dyDescent="0.45">
      <c r="B157" s="394" t="s">
        <v>108</v>
      </c>
      <c r="C157" s="396">
        <v>2016</v>
      </c>
      <c r="D157" s="397"/>
      <c r="E157" s="396">
        <v>2017</v>
      </c>
      <c r="F157" s="397"/>
    </row>
    <row r="158" spans="2:6" ht="39.75" thickBot="1" x14ac:dyDescent="0.45">
      <c r="B158" s="400"/>
      <c r="C158" s="54" t="s">
        <v>98</v>
      </c>
      <c r="D158" s="54" t="s">
        <v>109</v>
      </c>
      <c r="E158" s="54" t="s">
        <v>98</v>
      </c>
      <c r="F158" s="54" t="s">
        <v>109</v>
      </c>
    </row>
    <row r="159" spans="2:6" ht="20.25" thickBot="1" x14ac:dyDescent="0.45">
      <c r="B159" s="55" t="s">
        <v>110</v>
      </c>
      <c r="C159" s="56">
        <v>527</v>
      </c>
      <c r="D159" s="56">
        <v>65</v>
      </c>
      <c r="E159" s="57">
        <v>455</v>
      </c>
      <c r="F159" s="56">
        <v>71</v>
      </c>
    </row>
    <row r="160" spans="2:6" ht="20.25" thickBot="1" x14ac:dyDescent="0.45">
      <c r="B160" s="55" t="s">
        <v>111</v>
      </c>
      <c r="C160" s="56">
        <v>947</v>
      </c>
      <c r="D160" s="56">
        <v>66</v>
      </c>
      <c r="E160" s="58">
        <v>1484</v>
      </c>
      <c r="F160" s="56">
        <v>66</v>
      </c>
    </row>
    <row r="161" spans="2:6" ht="20.25" thickBot="1" x14ac:dyDescent="0.45">
      <c r="B161" s="55" t="s">
        <v>112</v>
      </c>
      <c r="C161" s="59">
        <v>1283</v>
      </c>
      <c r="D161" s="56">
        <v>70</v>
      </c>
      <c r="E161" s="58">
        <v>1247</v>
      </c>
      <c r="F161" s="56">
        <v>73</v>
      </c>
    </row>
    <row r="162" spans="2:6" ht="20.25" thickBot="1" x14ac:dyDescent="0.45">
      <c r="B162" s="60" t="s">
        <v>6</v>
      </c>
      <c r="C162" s="61">
        <v>2757</v>
      </c>
      <c r="D162" s="62">
        <v>70</v>
      </c>
      <c r="E162" s="63">
        <v>3186</v>
      </c>
      <c r="F162" s="62">
        <v>69</v>
      </c>
    </row>
    <row r="163" spans="2:6" x14ac:dyDescent="0.4">
      <c r="B163" s="8"/>
    </row>
    <row r="164" spans="2:6" ht="20.25" thickBot="1" x14ac:dyDescent="0.45">
      <c r="B164" s="8" t="s">
        <v>113</v>
      </c>
    </row>
    <row r="165" spans="2:6" ht="20.25" thickBot="1" x14ac:dyDescent="0.45">
      <c r="B165" s="394" t="s">
        <v>108</v>
      </c>
      <c r="C165" s="396">
        <v>2016</v>
      </c>
      <c r="D165" s="397"/>
      <c r="E165" s="396">
        <v>2017</v>
      </c>
      <c r="F165" s="397"/>
    </row>
    <row r="166" spans="2:6" ht="59.25" thickBot="1" x14ac:dyDescent="0.45">
      <c r="B166" s="400"/>
      <c r="C166" s="54" t="s">
        <v>114</v>
      </c>
      <c r="D166" s="54" t="s">
        <v>115</v>
      </c>
      <c r="E166" s="54" t="s">
        <v>114</v>
      </c>
      <c r="F166" s="54" t="s">
        <v>115</v>
      </c>
    </row>
    <row r="167" spans="2:6" ht="20.25" thickBot="1" x14ac:dyDescent="0.45">
      <c r="B167" s="55" t="s">
        <v>110</v>
      </c>
      <c r="C167" s="57">
        <v>701</v>
      </c>
      <c r="D167" s="57">
        <v>49</v>
      </c>
      <c r="E167" s="57">
        <v>615</v>
      </c>
      <c r="F167" s="56">
        <v>52</v>
      </c>
    </row>
    <row r="168" spans="2:6" ht="20.25" thickBot="1" x14ac:dyDescent="0.45">
      <c r="B168" s="55" t="s">
        <v>111</v>
      </c>
      <c r="C168" s="58">
        <v>1243</v>
      </c>
      <c r="D168" s="57">
        <v>50</v>
      </c>
      <c r="E168" s="58">
        <v>1896</v>
      </c>
      <c r="F168" s="56">
        <v>51</v>
      </c>
    </row>
    <row r="169" spans="2:6" ht="20.25" thickBot="1" x14ac:dyDescent="0.45">
      <c r="B169" s="55" t="s">
        <v>112</v>
      </c>
      <c r="C169" s="58">
        <v>2483</v>
      </c>
      <c r="D169" s="57">
        <v>36</v>
      </c>
      <c r="E169" s="58">
        <v>2696</v>
      </c>
      <c r="F169" s="56">
        <v>34</v>
      </c>
    </row>
    <row r="170" spans="2:6" ht="20.25" thickBot="1" x14ac:dyDescent="0.45">
      <c r="B170" s="65" t="s">
        <v>6</v>
      </c>
      <c r="C170" s="66">
        <v>4427</v>
      </c>
      <c r="D170" s="67">
        <v>42</v>
      </c>
      <c r="E170" s="66">
        <v>5207</v>
      </c>
      <c r="F170" s="67">
        <v>42</v>
      </c>
    </row>
    <row r="172" spans="2:6" ht="20.25" thickBot="1" x14ac:dyDescent="0.45">
      <c r="B172" s="8" t="s">
        <v>116</v>
      </c>
    </row>
    <row r="173" spans="2:6" ht="20.25" thickBot="1" x14ac:dyDescent="0.45">
      <c r="B173" s="398" t="s">
        <v>108</v>
      </c>
      <c r="C173" s="387">
        <v>2016</v>
      </c>
      <c r="D173" s="388"/>
      <c r="E173" s="387">
        <v>2017</v>
      </c>
      <c r="F173" s="388"/>
    </row>
    <row r="174" spans="2:6" ht="39.75" thickBot="1" x14ac:dyDescent="0.45">
      <c r="B174" s="399"/>
      <c r="C174" s="54" t="s">
        <v>117</v>
      </c>
      <c r="D174" s="290" t="s">
        <v>118</v>
      </c>
      <c r="E174" s="54" t="s">
        <v>117</v>
      </c>
      <c r="F174" s="54" t="s">
        <v>117</v>
      </c>
    </row>
    <row r="175" spans="2:6" ht="20.25" thickBot="1" x14ac:dyDescent="0.45">
      <c r="B175" s="13" t="s">
        <v>110</v>
      </c>
      <c r="C175" s="22">
        <v>12360</v>
      </c>
      <c r="D175" s="21">
        <v>3</v>
      </c>
      <c r="E175" s="22">
        <v>11763</v>
      </c>
      <c r="F175" s="21">
        <v>3</v>
      </c>
    </row>
    <row r="176" spans="2:6" ht="20.25" thickBot="1" x14ac:dyDescent="0.45">
      <c r="B176" s="13" t="s">
        <v>111</v>
      </c>
      <c r="C176" s="68">
        <v>21084</v>
      </c>
      <c r="D176" s="21">
        <v>3</v>
      </c>
      <c r="E176" s="22">
        <v>31513</v>
      </c>
      <c r="F176" s="21">
        <v>3</v>
      </c>
    </row>
    <row r="177" spans="2:6" ht="20.25" thickBot="1" x14ac:dyDescent="0.45">
      <c r="B177" s="13" t="s">
        <v>112</v>
      </c>
      <c r="C177" s="22">
        <v>41071</v>
      </c>
      <c r="D177" s="21">
        <v>2</v>
      </c>
      <c r="E177" s="22">
        <v>43331</v>
      </c>
      <c r="F177" s="21">
        <v>2</v>
      </c>
    </row>
    <row r="178" spans="2:6" ht="20.25" thickBot="1" x14ac:dyDescent="0.45">
      <c r="B178" s="11" t="s">
        <v>6</v>
      </c>
      <c r="C178" s="69">
        <v>74515</v>
      </c>
      <c r="D178" s="70">
        <v>2</v>
      </c>
      <c r="E178" s="69">
        <v>86607</v>
      </c>
      <c r="F178" s="70">
        <v>3</v>
      </c>
    </row>
    <row r="180" spans="2:6" ht="20.25" thickBot="1" x14ac:dyDescent="0.45">
      <c r="B180" s="8" t="s">
        <v>119</v>
      </c>
    </row>
    <row r="181" spans="2:6" ht="20.25" thickBot="1" x14ac:dyDescent="0.45">
      <c r="B181" s="30" t="s">
        <v>43</v>
      </c>
      <c r="C181" s="387">
        <v>2016</v>
      </c>
      <c r="D181" s="388"/>
      <c r="E181" s="387">
        <v>2017</v>
      </c>
      <c r="F181" s="388"/>
    </row>
    <row r="182" spans="2:6" ht="39.75" thickBot="1" x14ac:dyDescent="0.45">
      <c r="B182" s="289" t="s">
        <v>120</v>
      </c>
      <c r="C182" s="39" t="s">
        <v>45</v>
      </c>
      <c r="D182" s="39" t="s">
        <v>35</v>
      </c>
      <c r="E182" s="39" t="s">
        <v>45</v>
      </c>
      <c r="F182" s="39" t="s">
        <v>35</v>
      </c>
    </row>
    <row r="183" spans="2:6" ht="20.25" thickBot="1" x14ac:dyDescent="0.45">
      <c r="B183" s="13" t="s">
        <v>121</v>
      </c>
      <c r="C183" s="53">
        <v>875</v>
      </c>
      <c r="D183" s="18">
        <v>0.317</v>
      </c>
      <c r="E183" s="72">
        <v>1031</v>
      </c>
      <c r="F183" s="14">
        <v>0.32400000000000001</v>
      </c>
    </row>
    <row r="184" spans="2:6" ht="20.25" thickBot="1" x14ac:dyDescent="0.45">
      <c r="B184" s="13" t="s">
        <v>122</v>
      </c>
      <c r="C184" s="23">
        <v>1176</v>
      </c>
      <c r="D184" s="18">
        <v>0.42699999999999999</v>
      </c>
      <c r="E184" s="72">
        <v>1315</v>
      </c>
      <c r="F184" s="14">
        <v>0.41299999999999998</v>
      </c>
    </row>
    <row r="185" spans="2:6" ht="20.25" thickBot="1" x14ac:dyDescent="0.45">
      <c r="B185" s="13" t="s">
        <v>123</v>
      </c>
      <c r="C185" s="53">
        <v>372</v>
      </c>
      <c r="D185" s="18">
        <v>0.13500000000000001</v>
      </c>
      <c r="E185" s="41">
        <v>443</v>
      </c>
      <c r="F185" s="14">
        <v>0.13900000000000001</v>
      </c>
    </row>
    <row r="186" spans="2:6" ht="20.25" thickBot="1" x14ac:dyDescent="0.45">
      <c r="B186" s="13" t="s">
        <v>124</v>
      </c>
      <c r="C186" s="53">
        <v>334</v>
      </c>
      <c r="D186" s="18">
        <v>0.121</v>
      </c>
      <c r="E186" s="41">
        <v>397</v>
      </c>
      <c r="F186" s="14">
        <v>0.125</v>
      </c>
    </row>
    <row r="187" spans="2:6" ht="20.25" thickBot="1" x14ac:dyDescent="0.45">
      <c r="B187" s="11" t="s">
        <v>6</v>
      </c>
      <c r="C187" s="52">
        <v>2757</v>
      </c>
      <c r="D187" s="73">
        <v>1</v>
      </c>
      <c r="E187" s="69">
        <v>3186</v>
      </c>
      <c r="F187" s="74">
        <v>1</v>
      </c>
    </row>
    <row r="189" spans="2:6" ht="20.25" thickBot="1" x14ac:dyDescent="0.45">
      <c r="B189" s="8" t="s">
        <v>125</v>
      </c>
    </row>
    <row r="190" spans="2:6" ht="20.25" thickBot="1" x14ac:dyDescent="0.45">
      <c r="B190" s="30" t="s">
        <v>43</v>
      </c>
      <c r="C190" s="387">
        <v>2016</v>
      </c>
      <c r="D190" s="405"/>
      <c r="E190" s="406">
        <v>2017</v>
      </c>
      <c r="F190" s="405"/>
    </row>
    <row r="191" spans="2:6" ht="39.75" thickBot="1" x14ac:dyDescent="0.45">
      <c r="B191" s="289" t="s">
        <v>126</v>
      </c>
      <c r="C191" s="39" t="s">
        <v>45</v>
      </c>
      <c r="D191" s="39" t="s">
        <v>35</v>
      </c>
      <c r="E191" s="39" t="s">
        <v>45</v>
      </c>
      <c r="F191" s="39" t="s">
        <v>35</v>
      </c>
    </row>
    <row r="192" spans="2:6" ht="20.25" thickBot="1" x14ac:dyDescent="0.45">
      <c r="B192" s="13" t="s">
        <v>46</v>
      </c>
      <c r="C192" s="53">
        <v>527</v>
      </c>
      <c r="D192" s="18">
        <v>0.191</v>
      </c>
      <c r="E192" s="75">
        <v>468</v>
      </c>
      <c r="F192" s="14">
        <v>0.14699999999999999</v>
      </c>
    </row>
    <row r="193" spans="2:6" ht="20.25" thickBot="1" x14ac:dyDescent="0.45">
      <c r="B193" s="13" t="s">
        <v>47</v>
      </c>
      <c r="C193" s="53">
        <v>639</v>
      </c>
      <c r="D193" s="18">
        <v>0.23200000000000001</v>
      </c>
      <c r="E193" s="75">
        <v>781</v>
      </c>
      <c r="F193" s="14">
        <v>0.245</v>
      </c>
    </row>
    <row r="194" spans="2:6" ht="20.25" thickBot="1" x14ac:dyDescent="0.45">
      <c r="B194" s="13" t="s">
        <v>48</v>
      </c>
      <c r="C194" s="53">
        <v>629</v>
      </c>
      <c r="D194" s="18">
        <v>0.22800000000000001</v>
      </c>
      <c r="E194" s="75">
        <v>685</v>
      </c>
      <c r="F194" s="14">
        <v>0.215</v>
      </c>
    </row>
    <row r="195" spans="2:6" ht="20.25" thickBot="1" x14ac:dyDescent="0.45">
      <c r="B195" s="13" t="s">
        <v>127</v>
      </c>
      <c r="C195" s="53">
        <v>55</v>
      </c>
      <c r="D195" s="18">
        <v>0.02</v>
      </c>
      <c r="E195" s="75">
        <v>50</v>
      </c>
      <c r="F195" s="14">
        <v>1.6E-2</v>
      </c>
    </row>
    <row r="196" spans="2:6" ht="20.25" thickBot="1" x14ac:dyDescent="0.45">
      <c r="B196" s="13" t="s">
        <v>128</v>
      </c>
      <c r="C196" s="53">
        <v>13</v>
      </c>
      <c r="D196" s="18">
        <v>5.0000000000000001E-3</v>
      </c>
      <c r="E196" s="75">
        <v>19</v>
      </c>
      <c r="F196" s="14">
        <v>6.0000000000000001E-3</v>
      </c>
    </row>
    <row r="197" spans="2:6" ht="20.25" thickBot="1" x14ac:dyDescent="0.45">
      <c r="B197" s="13" t="s">
        <v>129</v>
      </c>
      <c r="C197" s="53">
        <v>683</v>
      </c>
      <c r="D197" s="18">
        <v>0.248</v>
      </c>
      <c r="E197" s="75">
        <v>929</v>
      </c>
      <c r="F197" s="14">
        <v>0.29199999999999998</v>
      </c>
    </row>
    <row r="198" spans="2:6" ht="20.25" thickBot="1" x14ac:dyDescent="0.45">
      <c r="B198" s="13" t="s">
        <v>50</v>
      </c>
      <c r="C198" s="53">
        <v>211</v>
      </c>
      <c r="D198" s="18">
        <v>7.6999999999999999E-2</v>
      </c>
      <c r="E198" s="75">
        <v>254</v>
      </c>
      <c r="F198" s="14">
        <v>0.08</v>
      </c>
    </row>
    <row r="199" spans="2:6" ht="20.25" thickBot="1" x14ac:dyDescent="0.45">
      <c r="B199" s="11" t="s">
        <v>6</v>
      </c>
      <c r="C199" s="52">
        <v>2757</v>
      </c>
      <c r="D199" s="73">
        <v>1</v>
      </c>
      <c r="E199" s="76">
        <v>3186</v>
      </c>
      <c r="F199" s="74">
        <v>1</v>
      </c>
    </row>
    <row r="201" spans="2:6" ht="20.25" thickBot="1" x14ac:dyDescent="0.45">
      <c r="B201" s="8" t="s">
        <v>130</v>
      </c>
    </row>
    <row r="202" spans="2:6" ht="20.25" thickBot="1" x14ac:dyDescent="0.45">
      <c r="B202" s="30" t="s">
        <v>58</v>
      </c>
      <c r="C202" s="31">
        <v>2016</v>
      </c>
      <c r="D202" s="31">
        <v>2017</v>
      </c>
    </row>
    <row r="203" spans="2:6" ht="20.25" thickBot="1" x14ac:dyDescent="0.45">
      <c r="B203" s="11" t="s">
        <v>131</v>
      </c>
      <c r="C203" s="77">
        <v>185666</v>
      </c>
      <c r="D203" s="44">
        <v>220435</v>
      </c>
    </row>
    <row r="204" spans="2:6" ht="20.25" thickBot="1" x14ac:dyDescent="0.45">
      <c r="B204" s="13" t="s">
        <v>60</v>
      </c>
      <c r="C204" s="78">
        <v>91356</v>
      </c>
      <c r="D204" s="22">
        <v>108462</v>
      </c>
    </row>
    <row r="205" spans="2:6" ht="20.25" thickBot="1" x14ac:dyDescent="0.45">
      <c r="B205" s="13" t="s">
        <v>61</v>
      </c>
      <c r="C205" s="78">
        <v>94310</v>
      </c>
      <c r="D205" s="22">
        <v>111973</v>
      </c>
    </row>
    <row r="206" spans="2:6" ht="20.25" thickBot="1" x14ac:dyDescent="0.45">
      <c r="B206" s="45" t="s">
        <v>62</v>
      </c>
      <c r="C206" s="79">
        <v>0.49199999999999999</v>
      </c>
      <c r="D206" s="46">
        <v>0.49199999999999999</v>
      </c>
    </row>
    <row r="207" spans="2:6" ht="20.25" thickBot="1" x14ac:dyDescent="0.45">
      <c r="B207" s="45" t="s">
        <v>63</v>
      </c>
      <c r="C207" s="79">
        <v>0.50800000000000001</v>
      </c>
      <c r="D207" s="46">
        <v>0.50800000000000001</v>
      </c>
    </row>
    <row r="209" spans="2:8" ht="20.25" thickBot="1" x14ac:dyDescent="0.45">
      <c r="B209" s="8" t="s">
        <v>132</v>
      </c>
    </row>
    <row r="210" spans="2:8" ht="20.25" thickBot="1" x14ac:dyDescent="0.45">
      <c r="B210" s="394" t="s">
        <v>108</v>
      </c>
      <c r="C210" s="379">
        <v>2016</v>
      </c>
      <c r="D210" s="380"/>
      <c r="E210" s="381"/>
      <c r="F210" s="386">
        <v>2017</v>
      </c>
      <c r="G210" s="380"/>
      <c r="H210" s="381"/>
    </row>
    <row r="211" spans="2:8" ht="20.25" thickBot="1" x14ac:dyDescent="0.45">
      <c r="B211" s="395"/>
      <c r="C211" s="80" t="s">
        <v>133</v>
      </c>
      <c r="D211" s="80" t="s">
        <v>134</v>
      </c>
      <c r="E211" s="80" t="s">
        <v>6</v>
      </c>
      <c r="F211" s="80" t="s">
        <v>133</v>
      </c>
      <c r="G211" s="80" t="s">
        <v>134</v>
      </c>
      <c r="H211" s="80" t="s">
        <v>6</v>
      </c>
    </row>
    <row r="212" spans="2:8" ht="20.25" thickBot="1" x14ac:dyDescent="0.45">
      <c r="B212" s="13" t="s">
        <v>110</v>
      </c>
      <c r="C212" s="22">
        <v>16836</v>
      </c>
      <c r="D212" s="22">
        <v>17499</v>
      </c>
      <c r="E212" s="22">
        <v>34335</v>
      </c>
      <c r="F212" s="22">
        <v>15765</v>
      </c>
      <c r="G212" s="22">
        <v>16516</v>
      </c>
      <c r="H212" s="22">
        <v>32281</v>
      </c>
    </row>
    <row r="213" spans="2:8" ht="20.25" thickBot="1" x14ac:dyDescent="0.45">
      <c r="B213" s="13" t="s">
        <v>111</v>
      </c>
      <c r="C213" s="22">
        <v>30242</v>
      </c>
      <c r="D213" s="22">
        <v>31864</v>
      </c>
      <c r="E213" s="22">
        <v>62106</v>
      </c>
      <c r="F213" s="22">
        <v>47431</v>
      </c>
      <c r="G213" s="22">
        <v>49795</v>
      </c>
      <c r="H213" s="22">
        <v>97226</v>
      </c>
    </row>
    <row r="214" spans="2:8" ht="20.25" thickBot="1" x14ac:dyDescent="0.45">
      <c r="B214" s="13" t="s">
        <v>112</v>
      </c>
      <c r="C214" s="22">
        <v>44278</v>
      </c>
      <c r="D214" s="22">
        <v>44947</v>
      </c>
      <c r="E214" s="22">
        <v>89225</v>
      </c>
      <c r="F214" s="22">
        <v>45266</v>
      </c>
      <c r="G214" s="22">
        <v>45662</v>
      </c>
      <c r="H214" s="22">
        <v>90928</v>
      </c>
    </row>
    <row r="215" spans="2:8" ht="20.25" thickBot="1" x14ac:dyDescent="0.45">
      <c r="B215" s="11" t="s">
        <v>6</v>
      </c>
      <c r="C215" s="69">
        <v>91356</v>
      </c>
      <c r="D215" s="69">
        <v>94310</v>
      </c>
      <c r="E215" s="69">
        <v>185666</v>
      </c>
      <c r="F215" s="69">
        <v>108462</v>
      </c>
      <c r="G215" s="69">
        <v>111973</v>
      </c>
      <c r="H215" s="69">
        <v>220435</v>
      </c>
    </row>
    <row r="216" spans="2:8" x14ac:dyDescent="0.4">
      <c r="B216" s="8"/>
    </row>
    <row r="217" spans="2:8" ht="20.25" thickBot="1" x14ac:dyDescent="0.45">
      <c r="B217" s="8" t="s">
        <v>135</v>
      </c>
    </row>
    <row r="218" spans="2:8" ht="20.25" thickBot="1" x14ac:dyDescent="0.45">
      <c r="B218" s="377" t="s">
        <v>136</v>
      </c>
      <c r="C218" s="379">
        <v>2016</v>
      </c>
      <c r="D218" s="380"/>
      <c r="E218" s="381"/>
      <c r="F218" s="386">
        <v>2017</v>
      </c>
      <c r="G218" s="380"/>
      <c r="H218" s="381"/>
    </row>
    <row r="219" spans="2:8" ht="20.25" thickBot="1" x14ac:dyDescent="0.45">
      <c r="B219" s="385"/>
      <c r="C219" s="20" t="s">
        <v>133</v>
      </c>
      <c r="D219" s="20" t="s">
        <v>134</v>
      </c>
      <c r="E219" s="20" t="s">
        <v>6</v>
      </c>
      <c r="F219" s="20" t="s">
        <v>133</v>
      </c>
      <c r="G219" s="20" t="s">
        <v>134</v>
      </c>
      <c r="H219" s="20" t="s">
        <v>6</v>
      </c>
    </row>
    <row r="220" spans="2:8" ht="20.25" thickBot="1" x14ac:dyDescent="0.45">
      <c r="B220" s="81" t="s">
        <v>137</v>
      </c>
      <c r="C220" s="23">
        <v>44280</v>
      </c>
      <c r="D220" s="23">
        <v>46578</v>
      </c>
      <c r="E220" s="23">
        <v>90858</v>
      </c>
      <c r="F220" s="23">
        <v>51485</v>
      </c>
      <c r="G220" s="23">
        <v>54214</v>
      </c>
      <c r="H220" s="23">
        <v>105699</v>
      </c>
    </row>
    <row r="221" spans="2:8" ht="20.25" thickBot="1" x14ac:dyDescent="0.45">
      <c r="B221" s="81" t="s">
        <v>138</v>
      </c>
      <c r="C221" s="23">
        <v>19066</v>
      </c>
      <c r="D221" s="23">
        <v>19166</v>
      </c>
      <c r="E221" s="23">
        <v>38232</v>
      </c>
      <c r="F221" s="23">
        <v>22537</v>
      </c>
      <c r="G221" s="23">
        <v>22596</v>
      </c>
      <c r="H221" s="23">
        <v>45133</v>
      </c>
    </row>
    <row r="222" spans="2:8" ht="20.25" thickBot="1" x14ac:dyDescent="0.45">
      <c r="B222" s="81" t="s">
        <v>139</v>
      </c>
      <c r="C222" s="23">
        <v>28010</v>
      </c>
      <c r="D222" s="23">
        <v>28566</v>
      </c>
      <c r="E222" s="23">
        <v>56576</v>
      </c>
      <c r="F222" s="23">
        <v>34440</v>
      </c>
      <c r="G222" s="23">
        <v>35163</v>
      </c>
      <c r="H222" s="23">
        <v>69603</v>
      </c>
    </row>
    <row r="223" spans="2:8" ht="20.25" thickBot="1" x14ac:dyDescent="0.45">
      <c r="B223" s="82" t="s">
        <v>6</v>
      </c>
      <c r="C223" s="52">
        <v>91356</v>
      </c>
      <c r="D223" s="52">
        <v>94310</v>
      </c>
      <c r="E223" s="52">
        <v>185666</v>
      </c>
      <c r="F223" s="52">
        <v>108462</v>
      </c>
      <c r="G223" s="52">
        <v>111973</v>
      </c>
      <c r="H223" s="52">
        <v>220435</v>
      </c>
    </row>
    <row r="224" spans="2:8" x14ac:dyDescent="0.4">
      <c r="B224" s="8"/>
    </row>
    <row r="226" spans="2:4" ht="20.25" thickBot="1" x14ac:dyDescent="0.45">
      <c r="B226" s="8" t="s">
        <v>140</v>
      </c>
    </row>
    <row r="227" spans="2:4" ht="20.25" thickBot="1" x14ac:dyDescent="0.45">
      <c r="B227" s="30" t="s">
        <v>58</v>
      </c>
      <c r="C227" s="31">
        <v>2016</v>
      </c>
      <c r="D227" s="31">
        <v>2017</v>
      </c>
    </row>
    <row r="228" spans="2:4" ht="20.25" thickBot="1" x14ac:dyDescent="0.45">
      <c r="B228" s="82" t="s">
        <v>141</v>
      </c>
      <c r="C228" s="16">
        <v>0.23799999999999999</v>
      </c>
      <c r="D228" s="83">
        <v>0.24099999999999999</v>
      </c>
    </row>
    <row r="229" spans="2:4" ht="20.25" thickBot="1" x14ac:dyDescent="0.45">
      <c r="B229" s="81" t="s">
        <v>142</v>
      </c>
      <c r="C229" s="18">
        <v>0.23300000000000001</v>
      </c>
      <c r="D229" s="79">
        <v>0.23699999999999999</v>
      </c>
    </row>
    <row r="230" spans="2:4" ht="20.25" thickBot="1" x14ac:dyDescent="0.45">
      <c r="B230" s="81" t="s">
        <v>143</v>
      </c>
      <c r="C230" s="18">
        <v>0.24199999999999999</v>
      </c>
      <c r="D230" s="79">
        <v>0.245</v>
      </c>
    </row>
    <row r="231" spans="2:4" ht="20.25" thickBot="1" x14ac:dyDescent="0.45">
      <c r="B231" s="82" t="s">
        <v>144</v>
      </c>
      <c r="C231" s="16">
        <v>0.17499999999999999</v>
      </c>
      <c r="D231" s="83">
        <v>0.20599999999999999</v>
      </c>
    </row>
    <row r="232" spans="2:4" ht="20.25" thickBot="1" x14ac:dyDescent="0.45">
      <c r="B232" s="81" t="s">
        <v>145</v>
      </c>
      <c r="C232" s="18">
        <v>0.17100000000000001</v>
      </c>
      <c r="D232" s="79">
        <v>0.20200000000000001</v>
      </c>
    </row>
    <row r="233" spans="2:4" ht="20.25" thickBot="1" x14ac:dyDescent="0.45">
      <c r="B233" s="81" t="s">
        <v>146</v>
      </c>
      <c r="C233" s="18">
        <v>0.17899999999999999</v>
      </c>
      <c r="D233" s="79">
        <v>0.20899999999999999</v>
      </c>
    </row>
    <row r="234" spans="2:4" x14ac:dyDescent="0.4">
      <c r="B234" s="37"/>
    </row>
    <row r="235" spans="2:4" ht="20.25" thickBot="1" x14ac:dyDescent="0.45">
      <c r="B235" s="8" t="s">
        <v>147</v>
      </c>
    </row>
    <row r="236" spans="2:4" ht="20.25" thickBot="1" x14ac:dyDescent="0.45">
      <c r="B236" s="30" t="s">
        <v>58</v>
      </c>
      <c r="C236" s="31">
        <v>2016</v>
      </c>
      <c r="D236" s="31">
        <v>2017</v>
      </c>
    </row>
    <row r="237" spans="2:4" ht="20.25" thickBot="1" x14ac:dyDescent="0.45">
      <c r="B237" s="82" t="s">
        <v>148</v>
      </c>
      <c r="C237" s="83">
        <v>0.28799999999999998</v>
      </c>
      <c r="D237" s="12">
        <v>0.32800000000000001</v>
      </c>
    </row>
    <row r="238" spans="2:4" ht="20.25" thickBot="1" x14ac:dyDescent="0.45">
      <c r="B238" s="81" t="s">
        <v>149</v>
      </c>
      <c r="C238" s="79">
        <v>0.28100000000000003</v>
      </c>
      <c r="D238" s="14">
        <v>0.317</v>
      </c>
    </row>
    <row r="239" spans="2:4" ht="20.25" thickBot="1" x14ac:dyDescent="0.45">
      <c r="B239" s="81" t="s">
        <v>150</v>
      </c>
      <c r="C239" s="79">
        <v>0.29399999999999998</v>
      </c>
      <c r="D239" s="14">
        <v>0.34</v>
      </c>
    </row>
    <row r="240" spans="2:4" ht="20.25" thickBot="1" x14ac:dyDescent="0.45">
      <c r="B240" s="82" t="s">
        <v>151</v>
      </c>
      <c r="C240" s="83">
        <v>7.6999999999999999E-2</v>
      </c>
      <c r="D240" s="12">
        <v>8.5999999999999993E-2</v>
      </c>
    </row>
    <row r="241" spans="2:4" ht="20.25" thickBot="1" x14ac:dyDescent="0.45">
      <c r="B241" s="81" t="s">
        <v>152</v>
      </c>
      <c r="C241" s="79">
        <v>7.5999999999999998E-2</v>
      </c>
      <c r="D241" s="14">
        <v>8.2000000000000003E-2</v>
      </c>
    </row>
    <row r="242" spans="2:4" ht="20.25" thickBot="1" x14ac:dyDescent="0.45">
      <c r="B242" s="81" t="s">
        <v>153</v>
      </c>
      <c r="C242" s="79">
        <v>7.8E-2</v>
      </c>
      <c r="D242" s="14">
        <v>8.8999999999999996E-2</v>
      </c>
    </row>
    <row r="243" spans="2:4" x14ac:dyDescent="0.4">
      <c r="B243" s="37"/>
    </row>
    <row r="244" spans="2:4" ht="20.25" thickBot="1" x14ac:dyDescent="0.45">
      <c r="B244" s="8" t="s">
        <v>154</v>
      </c>
    </row>
    <row r="245" spans="2:4" ht="20.25" thickBot="1" x14ac:dyDescent="0.45">
      <c r="B245" s="30" t="s">
        <v>155</v>
      </c>
      <c r="C245" s="31">
        <v>2016</v>
      </c>
      <c r="D245" s="31">
        <v>2017</v>
      </c>
    </row>
    <row r="246" spans="2:4" ht="20.25" thickBot="1" x14ac:dyDescent="0.45">
      <c r="B246" s="11" t="s">
        <v>156</v>
      </c>
      <c r="C246" s="52">
        <v>5859</v>
      </c>
      <c r="D246" s="52">
        <v>6812</v>
      </c>
    </row>
    <row r="247" spans="2:4" ht="20.25" thickBot="1" x14ac:dyDescent="0.45">
      <c r="B247" s="13" t="s">
        <v>68</v>
      </c>
      <c r="C247" s="23">
        <v>1297</v>
      </c>
      <c r="D247" s="23">
        <v>1367</v>
      </c>
    </row>
    <row r="248" spans="2:4" ht="20.25" thickBot="1" x14ac:dyDescent="0.45">
      <c r="B248" s="13" t="s">
        <v>69</v>
      </c>
      <c r="C248" s="23">
        <v>4562</v>
      </c>
      <c r="D248" s="23">
        <v>5445</v>
      </c>
    </row>
    <row r="249" spans="2:4" ht="20.25" thickBot="1" x14ac:dyDescent="0.45">
      <c r="B249" s="45" t="s">
        <v>70</v>
      </c>
      <c r="C249" s="18">
        <v>0.221</v>
      </c>
      <c r="D249" s="18">
        <v>0.20100000000000001</v>
      </c>
    </row>
    <row r="250" spans="2:4" ht="20.25" thickBot="1" x14ac:dyDescent="0.45">
      <c r="B250" s="45" t="s">
        <v>71</v>
      </c>
      <c r="C250" s="18">
        <v>0.77900000000000003</v>
      </c>
      <c r="D250" s="18">
        <v>0.79900000000000004</v>
      </c>
    </row>
    <row r="251" spans="2:4" ht="20.25" thickBot="1" x14ac:dyDescent="0.45">
      <c r="B251" s="11" t="s">
        <v>157</v>
      </c>
      <c r="C251" s="52">
        <v>5024</v>
      </c>
      <c r="D251" s="84">
        <v>6039</v>
      </c>
    </row>
    <row r="252" spans="2:4" ht="20.25" thickBot="1" x14ac:dyDescent="0.45">
      <c r="B252" s="45" t="s">
        <v>68</v>
      </c>
      <c r="C252" s="53">
        <v>846</v>
      </c>
      <c r="D252" s="53">
        <v>956</v>
      </c>
    </row>
    <row r="253" spans="2:4" ht="20.25" thickBot="1" x14ac:dyDescent="0.45">
      <c r="B253" s="45" t="s">
        <v>69</v>
      </c>
      <c r="C253" s="23">
        <v>4178</v>
      </c>
      <c r="D253" s="23">
        <v>5083</v>
      </c>
    </row>
    <row r="254" spans="2:4" ht="20.25" thickBot="1" x14ac:dyDescent="0.45">
      <c r="B254" s="45" t="s">
        <v>70</v>
      </c>
      <c r="C254" s="18">
        <v>0.16800000000000001</v>
      </c>
      <c r="D254" s="18">
        <v>0.158</v>
      </c>
    </row>
    <row r="255" spans="2:4" ht="20.25" thickBot="1" x14ac:dyDescent="0.45">
      <c r="B255" s="45" t="s">
        <v>71</v>
      </c>
      <c r="C255" s="18">
        <v>0.83199999999999996</v>
      </c>
      <c r="D255" s="18">
        <v>0.84199999999999997</v>
      </c>
    </row>
    <row r="256" spans="2:4" ht="20.25" thickBot="1" x14ac:dyDescent="0.45">
      <c r="B256" s="11" t="s">
        <v>158</v>
      </c>
      <c r="C256" s="85">
        <v>835</v>
      </c>
      <c r="D256" s="86">
        <v>773</v>
      </c>
    </row>
    <row r="257" spans="2:4" ht="20.25" thickBot="1" x14ac:dyDescent="0.45">
      <c r="B257" s="45" t="s">
        <v>68</v>
      </c>
      <c r="C257" s="53">
        <v>451</v>
      </c>
      <c r="D257" s="53">
        <v>411</v>
      </c>
    </row>
    <row r="258" spans="2:4" ht="20.25" thickBot="1" x14ac:dyDescent="0.45">
      <c r="B258" s="45" t="s">
        <v>69</v>
      </c>
      <c r="C258" s="53">
        <v>384</v>
      </c>
      <c r="D258" s="53">
        <v>362</v>
      </c>
    </row>
    <row r="259" spans="2:4" ht="20.25" thickBot="1" x14ac:dyDescent="0.45">
      <c r="B259" s="45" t="s">
        <v>70</v>
      </c>
      <c r="C259" s="329">
        <v>0.54</v>
      </c>
      <c r="D259" s="329">
        <v>0.53200000000000003</v>
      </c>
    </row>
    <row r="260" spans="2:4" ht="20.25" thickBot="1" x14ac:dyDescent="0.45">
      <c r="B260" s="45" t="s">
        <v>71</v>
      </c>
      <c r="C260" s="329">
        <v>0.46</v>
      </c>
      <c r="D260" s="329">
        <v>0.46800000000000003</v>
      </c>
    </row>
    <row r="261" spans="2:4" ht="20.25" thickBot="1" x14ac:dyDescent="0.45">
      <c r="B261" s="335" t="s">
        <v>317</v>
      </c>
      <c r="C261" s="52">
        <v>4114</v>
      </c>
      <c r="D261" s="84">
        <v>5116</v>
      </c>
    </row>
    <row r="262" spans="2:4" ht="20.25" thickBot="1" x14ac:dyDescent="0.45">
      <c r="B262" s="13" t="s">
        <v>159</v>
      </c>
      <c r="C262" s="53">
        <v>660</v>
      </c>
      <c r="D262" s="53">
        <v>778</v>
      </c>
    </row>
    <row r="263" spans="2:4" ht="20.25" thickBot="1" x14ac:dyDescent="0.45">
      <c r="B263" s="13" t="s">
        <v>160</v>
      </c>
      <c r="C263" s="23">
        <v>3454</v>
      </c>
      <c r="D263" s="23">
        <v>4338</v>
      </c>
    </row>
    <row r="264" spans="2:4" ht="20.25" thickBot="1" x14ac:dyDescent="0.45">
      <c r="B264" s="45" t="s">
        <v>161</v>
      </c>
      <c r="C264" s="329">
        <v>0.81899999999999995</v>
      </c>
      <c r="D264" s="329">
        <v>0.84699999999999998</v>
      </c>
    </row>
    <row r="265" spans="2:4" ht="20.25" thickBot="1" x14ac:dyDescent="0.45">
      <c r="B265" s="45" t="s">
        <v>162</v>
      </c>
      <c r="C265" s="329">
        <v>0.78</v>
      </c>
      <c r="D265" s="329">
        <v>0.81399999999999995</v>
      </c>
    </row>
    <row r="266" spans="2:4" ht="20.25" thickBot="1" x14ac:dyDescent="0.45">
      <c r="B266" s="45" t="s">
        <v>163</v>
      </c>
      <c r="C266" s="329">
        <v>0.82699999999999996</v>
      </c>
      <c r="D266" s="329">
        <v>0.85299999999999998</v>
      </c>
    </row>
    <row r="267" spans="2:4" ht="20.25" thickBot="1" x14ac:dyDescent="0.45">
      <c r="B267" s="335" t="s">
        <v>318</v>
      </c>
      <c r="C267" s="52">
        <v>2060</v>
      </c>
      <c r="D267" s="84">
        <v>2512</v>
      </c>
    </row>
    <row r="268" spans="2:4" ht="20.25" thickBot="1" x14ac:dyDescent="0.45">
      <c r="B268" s="13" t="s">
        <v>164</v>
      </c>
      <c r="C268" s="53">
        <v>332</v>
      </c>
      <c r="D268" s="53">
        <v>395</v>
      </c>
    </row>
    <row r="269" spans="2:4" ht="20.25" thickBot="1" x14ac:dyDescent="0.45">
      <c r="B269" s="13" t="s">
        <v>165</v>
      </c>
      <c r="C269" s="23">
        <v>1728</v>
      </c>
      <c r="D269" s="23">
        <v>2117</v>
      </c>
    </row>
    <row r="270" spans="2:4" ht="20.25" thickBot="1" x14ac:dyDescent="0.45">
      <c r="B270" s="45" t="s">
        <v>166</v>
      </c>
      <c r="C270" s="329">
        <v>0.52700000000000002</v>
      </c>
      <c r="D270" s="329">
        <v>0.41599999999999998</v>
      </c>
    </row>
    <row r="271" spans="2:4" ht="20.25" thickBot="1" x14ac:dyDescent="0.45">
      <c r="B271" s="45" t="s">
        <v>167</v>
      </c>
      <c r="C271" s="329">
        <v>0.55700000000000005</v>
      </c>
      <c r="D271" s="329">
        <v>0.41299999999999998</v>
      </c>
    </row>
    <row r="272" spans="2:4" ht="20.25" thickBot="1" x14ac:dyDescent="0.45">
      <c r="B272" s="45" t="s">
        <v>168</v>
      </c>
      <c r="C272" s="329">
        <v>0.49199999999999999</v>
      </c>
      <c r="D272" s="329">
        <v>0.41599999999999998</v>
      </c>
    </row>
    <row r="273" spans="2:9" ht="20.25" thickBot="1" x14ac:dyDescent="0.45">
      <c r="B273" s="11" t="s">
        <v>169</v>
      </c>
      <c r="C273" s="85">
        <v>32</v>
      </c>
      <c r="D273" s="85">
        <v>37</v>
      </c>
    </row>
    <row r="274" spans="2:9" ht="20.25" thickBot="1" x14ac:dyDescent="0.45">
      <c r="B274" s="11" t="s">
        <v>170</v>
      </c>
      <c r="C274" s="85">
        <v>45</v>
      </c>
      <c r="D274" s="85">
        <v>43</v>
      </c>
    </row>
    <row r="275" spans="2:9" ht="20.25" thickBot="1" x14ac:dyDescent="0.45">
      <c r="B275" s="82" t="s">
        <v>171</v>
      </c>
      <c r="C275" s="85">
        <v>90</v>
      </c>
      <c r="D275" s="85">
        <v>88</v>
      </c>
    </row>
    <row r="277" spans="2:9" ht="20.25" thickBot="1" x14ac:dyDescent="0.45">
      <c r="B277" s="8" t="s">
        <v>172</v>
      </c>
    </row>
    <row r="278" spans="2:9" ht="39.75" thickBot="1" x14ac:dyDescent="0.45">
      <c r="B278" s="292" t="s">
        <v>108</v>
      </c>
      <c r="C278" s="294" t="s">
        <v>157</v>
      </c>
      <c r="D278" s="295"/>
      <c r="E278" s="296" t="s">
        <v>158</v>
      </c>
      <c r="F278" s="295"/>
      <c r="G278" s="296" t="s">
        <v>6</v>
      </c>
      <c r="H278" s="297"/>
      <c r="I278" s="295"/>
    </row>
    <row r="279" spans="2:9" ht="20.25" thickBot="1" x14ac:dyDescent="0.45">
      <c r="B279" s="293"/>
      <c r="C279" s="88" t="s">
        <v>4</v>
      </c>
      <c r="D279" s="88" t="s">
        <v>5</v>
      </c>
      <c r="E279" s="88" t="s">
        <v>4</v>
      </c>
      <c r="F279" s="88" t="s">
        <v>5</v>
      </c>
      <c r="G279" s="88" t="s">
        <v>4</v>
      </c>
      <c r="H279" s="88" t="s">
        <v>5</v>
      </c>
      <c r="I279" s="88" t="s">
        <v>6</v>
      </c>
    </row>
    <row r="280" spans="2:9" ht="20.25" thickBot="1" x14ac:dyDescent="0.45">
      <c r="B280" s="13" t="s">
        <v>110</v>
      </c>
      <c r="C280" s="53">
        <v>117</v>
      </c>
      <c r="D280" s="53">
        <v>589</v>
      </c>
      <c r="E280" s="53">
        <v>21</v>
      </c>
      <c r="F280" s="53">
        <v>13</v>
      </c>
      <c r="G280" s="89">
        <v>138</v>
      </c>
      <c r="H280" s="89">
        <v>602</v>
      </c>
      <c r="I280" s="89">
        <v>740</v>
      </c>
    </row>
    <row r="281" spans="2:9" ht="20.25" thickBot="1" x14ac:dyDescent="0.45">
      <c r="B281" s="13" t="s">
        <v>111</v>
      </c>
      <c r="C281" s="53">
        <v>362</v>
      </c>
      <c r="D281" s="23">
        <v>1741</v>
      </c>
      <c r="E281" s="53">
        <v>73</v>
      </c>
      <c r="F281" s="53">
        <v>54</v>
      </c>
      <c r="G281" s="89">
        <v>435</v>
      </c>
      <c r="H281" s="90">
        <v>1795</v>
      </c>
      <c r="I281" s="90">
        <v>2230</v>
      </c>
    </row>
    <row r="282" spans="2:9" ht="20.25" customHeight="1" thickBot="1" x14ac:dyDescent="0.45">
      <c r="B282" s="13" t="s">
        <v>112</v>
      </c>
      <c r="C282" s="53">
        <v>477</v>
      </c>
      <c r="D282" s="23">
        <v>2753</v>
      </c>
      <c r="E282" s="53">
        <v>317</v>
      </c>
      <c r="F282" s="53">
        <v>295</v>
      </c>
      <c r="G282" s="89">
        <v>794</v>
      </c>
      <c r="H282" s="90">
        <v>3048</v>
      </c>
      <c r="I282" s="90">
        <v>3842</v>
      </c>
    </row>
    <row r="283" spans="2:9" ht="20.25" thickBot="1" x14ac:dyDescent="0.45">
      <c r="B283" s="289" t="s">
        <v>6</v>
      </c>
      <c r="C283" s="89">
        <v>956</v>
      </c>
      <c r="D283" s="90">
        <v>5083</v>
      </c>
      <c r="E283" s="89">
        <v>411</v>
      </c>
      <c r="F283" s="89">
        <v>362</v>
      </c>
      <c r="G283" s="90">
        <v>1367</v>
      </c>
      <c r="H283" s="90">
        <v>5445</v>
      </c>
      <c r="I283" s="90">
        <v>6812</v>
      </c>
    </row>
    <row r="285" spans="2:9" ht="20.25" thickBot="1" x14ac:dyDescent="0.45">
      <c r="B285" s="8" t="s">
        <v>173</v>
      </c>
    </row>
    <row r="286" spans="2:9" ht="20.25" thickBot="1" x14ac:dyDescent="0.45">
      <c r="B286" s="391" t="s">
        <v>174</v>
      </c>
      <c r="C286" s="392"/>
      <c r="D286" s="392"/>
      <c r="E286" s="392"/>
      <c r="F286" s="393"/>
    </row>
    <row r="287" spans="2:9" ht="20.25" thickBot="1" x14ac:dyDescent="0.45">
      <c r="B287" s="91" t="s">
        <v>175</v>
      </c>
      <c r="C287" s="54" t="s">
        <v>137</v>
      </c>
      <c r="D287" s="54" t="s">
        <v>138</v>
      </c>
      <c r="E287" s="54" t="s">
        <v>139</v>
      </c>
      <c r="F287" s="54" t="s">
        <v>6</v>
      </c>
    </row>
    <row r="288" spans="2:9" ht="20.25" thickBot="1" x14ac:dyDescent="0.45">
      <c r="B288" s="13" t="s">
        <v>176</v>
      </c>
      <c r="C288" s="23">
        <v>12084</v>
      </c>
      <c r="D288" s="23">
        <v>8911</v>
      </c>
      <c r="E288" s="23">
        <v>9343</v>
      </c>
      <c r="F288" s="23">
        <v>30338</v>
      </c>
    </row>
    <row r="289" spans="2:6" ht="20.25" thickBot="1" x14ac:dyDescent="0.45">
      <c r="B289" s="13" t="s">
        <v>177</v>
      </c>
      <c r="C289" s="23">
        <v>9185</v>
      </c>
      <c r="D289" s="23">
        <v>6955</v>
      </c>
      <c r="E289" s="23">
        <v>7216</v>
      </c>
      <c r="F289" s="23">
        <v>23356</v>
      </c>
    </row>
    <row r="290" spans="2:6" ht="20.25" thickBot="1" x14ac:dyDescent="0.45">
      <c r="B290" s="13" t="s">
        <v>178</v>
      </c>
      <c r="C290" s="23">
        <v>13292</v>
      </c>
      <c r="D290" s="23">
        <v>9501</v>
      </c>
      <c r="E290" s="23">
        <v>9504</v>
      </c>
      <c r="F290" s="23">
        <v>32297</v>
      </c>
    </row>
    <row r="291" spans="2:6" ht="20.25" thickBot="1" x14ac:dyDescent="0.45">
      <c r="B291" s="13" t="s">
        <v>179</v>
      </c>
      <c r="C291" s="23">
        <v>6351</v>
      </c>
      <c r="D291" s="23">
        <v>5201</v>
      </c>
      <c r="E291" s="23">
        <v>5589</v>
      </c>
      <c r="F291" s="23">
        <v>17141</v>
      </c>
    </row>
    <row r="292" spans="2:6" ht="20.25" thickBot="1" x14ac:dyDescent="0.45">
      <c r="B292" s="13" t="s">
        <v>180</v>
      </c>
      <c r="C292" s="23">
        <v>10135</v>
      </c>
      <c r="D292" s="23">
        <v>6712</v>
      </c>
      <c r="E292" s="23">
        <v>8507</v>
      </c>
      <c r="F292" s="23">
        <v>25354</v>
      </c>
    </row>
    <row r="293" spans="2:6" ht="20.25" thickBot="1" x14ac:dyDescent="0.45">
      <c r="B293" s="13" t="s">
        <v>181</v>
      </c>
      <c r="C293" s="23">
        <v>12644</v>
      </c>
      <c r="D293" s="23">
        <v>8292</v>
      </c>
      <c r="E293" s="23">
        <v>11080</v>
      </c>
      <c r="F293" s="23">
        <v>32016</v>
      </c>
    </row>
    <row r="294" spans="2:6" ht="20.25" thickBot="1" x14ac:dyDescent="0.45">
      <c r="B294" s="391" t="s">
        <v>182</v>
      </c>
      <c r="C294" s="392"/>
      <c r="D294" s="392"/>
      <c r="E294" s="392"/>
      <c r="F294" s="393"/>
    </row>
    <row r="295" spans="2:6" ht="20.25" thickBot="1" x14ac:dyDescent="0.45">
      <c r="B295" s="91" t="s">
        <v>175</v>
      </c>
      <c r="C295" s="54" t="s">
        <v>137</v>
      </c>
      <c r="D295" s="54" t="s">
        <v>138</v>
      </c>
      <c r="E295" s="54" t="s">
        <v>139</v>
      </c>
      <c r="F295" s="54" t="s">
        <v>183</v>
      </c>
    </row>
    <row r="296" spans="2:6" ht="20.25" thickBot="1" x14ac:dyDescent="0.45">
      <c r="B296" s="13" t="s">
        <v>176</v>
      </c>
      <c r="C296" s="53">
        <v>9</v>
      </c>
      <c r="D296" s="53">
        <v>5</v>
      </c>
      <c r="E296" s="53">
        <v>7</v>
      </c>
      <c r="F296" s="53">
        <v>7</v>
      </c>
    </row>
    <row r="297" spans="2:6" ht="20.25" thickBot="1" x14ac:dyDescent="0.45">
      <c r="B297" s="13" t="s">
        <v>177</v>
      </c>
      <c r="C297" s="53">
        <v>12</v>
      </c>
      <c r="D297" s="53">
        <v>6</v>
      </c>
      <c r="E297" s="53">
        <v>10</v>
      </c>
      <c r="F297" s="53">
        <v>9</v>
      </c>
    </row>
    <row r="298" spans="2:6" ht="20.25" thickBot="1" x14ac:dyDescent="0.45">
      <c r="B298" s="13" t="s">
        <v>178</v>
      </c>
      <c r="C298" s="53">
        <v>8</v>
      </c>
      <c r="D298" s="53">
        <v>5</v>
      </c>
      <c r="E298" s="53">
        <v>7</v>
      </c>
      <c r="F298" s="53">
        <v>7</v>
      </c>
    </row>
    <row r="299" spans="2:6" ht="20.25" thickBot="1" x14ac:dyDescent="0.45">
      <c r="B299" s="13" t="s">
        <v>179</v>
      </c>
      <c r="C299" s="53">
        <v>17</v>
      </c>
      <c r="D299" s="53">
        <v>9</v>
      </c>
      <c r="E299" s="53">
        <v>12</v>
      </c>
      <c r="F299" s="53">
        <v>13</v>
      </c>
    </row>
    <row r="300" spans="2:6" ht="20.25" thickBot="1" x14ac:dyDescent="0.45">
      <c r="B300" s="13" t="s">
        <v>180</v>
      </c>
      <c r="C300" s="53">
        <v>10</v>
      </c>
      <c r="D300" s="53">
        <v>7</v>
      </c>
      <c r="E300" s="53">
        <v>8</v>
      </c>
      <c r="F300" s="53">
        <v>9</v>
      </c>
    </row>
    <row r="301" spans="2:6" ht="20.25" thickBot="1" x14ac:dyDescent="0.45">
      <c r="B301" s="13" t="s">
        <v>181</v>
      </c>
      <c r="C301" s="53">
        <v>8</v>
      </c>
      <c r="D301" s="53">
        <v>5</v>
      </c>
      <c r="E301" s="53">
        <v>6</v>
      </c>
      <c r="F301" s="53">
        <v>7</v>
      </c>
    </row>
    <row r="303" spans="2:6" ht="20.25" thickBot="1" x14ac:dyDescent="0.45">
      <c r="B303" s="8" t="s">
        <v>806</v>
      </c>
      <c r="C303"/>
    </row>
    <row r="304" spans="2:6" ht="20.25" thickBot="1" x14ac:dyDescent="0.45">
      <c r="B304" s="150" t="s">
        <v>807</v>
      </c>
      <c r="C304" s="271" t="s">
        <v>808</v>
      </c>
    </row>
    <row r="305" spans="2:4" ht="20.25" thickBot="1" x14ac:dyDescent="0.45">
      <c r="B305" s="152" t="s">
        <v>809</v>
      </c>
      <c r="C305" s="153">
        <v>15403</v>
      </c>
    </row>
    <row r="306" spans="2:4" ht="20.25" thickBot="1" x14ac:dyDescent="0.45">
      <c r="B306" s="152" t="s">
        <v>810</v>
      </c>
      <c r="C306" s="153">
        <v>15316</v>
      </c>
    </row>
    <row r="307" spans="2:4" ht="20.25" thickBot="1" x14ac:dyDescent="0.45">
      <c r="B307" s="152" t="s">
        <v>811</v>
      </c>
      <c r="C307" s="153">
        <v>15395</v>
      </c>
    </row>
    <row r="308" spans="2:4" ht="20.25" thickBot="1" x14ac:dyDescent="0.45">
      <c r="B308" s="152" t="s">
        <v>812</v>
      </c>
      <c r="C308" s="153">
        <v>29505</v>
      </c>
    </row>
    <row r="309" spans="2:4" ht="20.25" thickBot="1" x14ac:dyDescent="0.45">
      <c r="B309" s="152" t="s">
        <v>813</v>
      </c>
      <c r="C309" s="153">
        <v>5121</v>
      </c>
    </row>
    <row r="310" spans="2:4" ht="20.25" thickBot="1" x14ac:dyDescent="0.45">
      <c r="B310" s="163" t="s">
        <v>585</v>
      </c>
      <c r="C310" s="164">
        <v>80740</v>
      </c>
    </row>
    <row r="311" spans="2:4" x14ac:dyDescent="0.4">
      <c r="B311" s="8" t="s">
        <v>814</v>
      </c>
      <c r="C311"/>
    </row>
    <row r="313" spans="2:4" ht="20.25" thickBot="1" x14ac:dyDescent="0.45">
      <c r="B313" s="8" t="s">
        <v>815</v>
      </c>
    </row>
    <row r="314" spans="2:4" ht="20.25" thickBot="1" x14ac:dyDescent="0.45">
      <c r="B314" s="92" t="s">
        <v>155</v>
      </c>
      <c r="C314" s="93">
        <v>2016</v>
      </c>
      <c r="D314" s="93">
        <v>2017</v>
      </c>
    </row>
    <row r="315" spans="2:4" ht="30.75" customHeight="1" thickBot="1" x14ac:dyDescent="0.45">
      <c r="B315" s="11" t="s">
        <v>184</v>
      </c>
      <c r="C315" s="70">
        <v>360</v>
      </c>
      <c r="D315" s="94">
        <v>1030</v>
      </c>
    </row>
    <row r="316" spans="2:4" ht="20.25" thickBot="1" x14ac:dyDescent="0.45">
      <c r="B316" s="13" t="s">
        <v>185</v>
      </c>
      <c r="C316" s="14">
        <v>0.13100000000000001</v>
      </c>
      <c r="D316" s="14">
        <v>0.32300000000000001</v>
      </c>
    </row>
    <row r="317" spans="2:4" ht="20.25" thickBot="1" x14ac:dyDescent="0.45">
      <c r="B317" s="11" t="s">
        <v>186</v>
      </c>
      <c r="C317" s="70">
        <v>51</v>
      </c>
      <c r="D317" s="42">
        <v>177</v>
      </c>
    </row>
    <row r="318" spans="2:4" ht="20.25" thickBot="1" x14ac:dyDescent="0.45">
      <c r="B318" s="13" t="s">
        <v>187</v>
      </c>
      <c r="C318" s="14">
        <v>1.7999999999999999E-2</v>
      </c>
      <c r="D318" s="14">
        <v>5.6000000000000001E-2</v>
      </c>
    </row>
    <row r="319" spans="2:4" ht="22.5" customHeight="1" thickBot="1" x14ac:dyDescent="0.45">
      <c r="B319" s="11" t="s">
        <v>188</v>
      </c>
      <c r="C319" s="70">
        <v>58</v>
      </c>
      <c r="D319" s="42">
        <v>78</v>
      </c>
    </row>
    <row r="320" spans="2:4" ht="21.75" customHeight="1" thickBot="1" x14ac:dyDescent="0.45">
      <c r="B320" s="13" t="s">
        <v>189</v>
      </c>
      <c r="C320" s="14">
        <v>2.1000000000000001E-2</v>
      </c>
      <c r="D320" s="14">
        <v>2.4E-2</v>
      </c>
    </row>
    <row r="321" spans="2:4" ht="20.25" thickBot="1" x14ac:dyDescent="0.45">
      <c r="B321" s="11" t="s">
        <v>190</v>
      </c>
      <c r="C321" s="70">
        <v>6</v>
      </c>
      <c r="D321" s="42">
        <v>4</v>
      </c>
    </row>
    <row r="322" spans="2:4" ht="20.25" thickBot="1" x14ac:dyDescent="0.45">
      <c r="B322" s="13" t="s">
        <v>191</v>
      </c>
      <c r="C322" s="14">
        <v>2E-3</v>
      </c>
      <c r="D322" s="14">
        <v>1E-3</v>
      </c>
    </row>
    <row r="323" spans="2:4" x14ac:dyDescent="0.4">
      <c r="B323" s="8"/>
    </row>
    <row r="324" spans="2:4" ht="20.25" thickBot="1" x14ac:dyDescent="0.45">
      <c r="B324" s="8" t="s">
        <v>816</v>
      </c>
    </row>
    <row r="325" spans="2:4" ht="20.25" thickBot="1" x14ac:dyDescent="0.45">
      <c r="B325" s="30" t="s">
        <v>155</v>
      </c>
      <c r="C325" s="31">
        <v>2016</v>
      </c>
      <c r="D325" s="31">
        <v>2017</v>
      </c>
    </row>
    <row r="326" spans="2:4" ht="23.25" customHeight="1" thickBot="1" x14ac:dyDescent="0.45">
      <c r="B326" s="11" t="s">
        <v>192</v>
      </c>
      <c r="C326" s="95"/>
      <c r="D326" s="42">
        <v>612</v>
      </c>
    </row>
    <row r="327" spans="2:4" ht="24" customHeight="1" thickBot="1" x14ac:dyDescent="0.45">
      <c r="B327" s="13" t="s">
        <v>193</v>
      </c>
      <c r="C327" s="75"/>
      <c r="D327" s="49">
        <v>0.19</v>
      </c>
    </row>
    <row r="328" spans="2:4" ht="39.75" thickBot="1" x14ac:dyDescent="0.45">
      <c r="B328" s="11" t="s">
        <v>194</v>
      </c>
      <c r="C328" s="70">
        <v>283</v>
      </c>
      <c r="D328" s="42">
        <v>806</v>
      </c>
    </row>
    <row r="329" spans="2:4" ht="25.5" customHeight="1" thickBot="1" x14ac:dyDescent="0.45">
      <c r="B329" s="13" t="s">
        <v>195</v>
      </c>
      <c r="C329" s="14">
        <v>0.10299999999999999</v>
      </c>
      <c r="D329" s="49">
        <v>0.25</v>
      </c>
    </row>
    <row r="330" spans="2:4" ht="24.75" customHeight="1" thickBot="1" x14ac:dyDescent="0.45">
      <c r="B330" s="11" t="s">
        <v>196</v>
      </c>
      <c r="C330" s="70">
        <v>390</v>
      </c>
      <c r="D330" s="42">
        <v>766</v>
      </c>
    </row>
    <row r="331" spans="2:4" ht="20.25" thickBot="1" x14ac:dyDescent="0.45">
      <c r="B331" s="13" t="s">
        <v>197</v>
      </c>
      <c r="C331" s="14">
        <v>0.14099999999999999</v>
      </c>
      <c r="D331" s="49">
        <v>0.24</v>
      </c>
    </row>
    <row r="332" spans="2:4" ht="24.75" customHeight="1" thickBot="1" x14ac:dyDescent="0.45">
      <c r="B332" s="11" t="s">
        <v>198</v>
      </c>
      <c r="C332" s="70">
        <v>560</v>
      </c>
      <c r="D332" s="42">
        <v>754</v>
      </c>
    </row>
    <row r="333" spans="2:4" ht="23.25" customHeight="1" thickBot="1" x14ac:dyDescent="0.45">
      <c r="B333" s="13" t="s">
        <v>199</v>
      </c>
      <c r="C333" s="14">
        <v>0.19900000000000001</v>
      </c>
      <c r="D333" s="49">
        <v>0.24</v>
      </c>
    </row>
    <row r="335" spans="2:4" ht="20.25" thickBot="1" x14ac:dyDescent="0.45">
      <c r="B335" s="8" t="s">
        <v>817</v>
      </c>
    </row>
    <row r="336" spans="2:4" ht="20.25" thickBot="1" x14ac:dyDescent="0.45">
      <c r="B336" s="9" t="s">
        <v>155</v>
      </c>
      <c r="C336" s="290">
        <v>2016</v>
      </c>
      <c r="D336" s="290">
        <v>2017</v>
      </c>
    </row>
    <row r="337" spans="2:4" ht="20.25" thickBot="1" x14ac:dyDescent="0.45">
      <c r="B337" s="47" t="s">
        <v>200</v>
      </c>
      <c r="C337" s="96">
        <v>1401</v>
      </c>
      <c r="D337" s="97">
        <v>2302</v>
      </c>
    </row>
    <row r="338" spans="2:4" ht="20.25" thickBot="1" x14ac:dyDescent="0.45">
      <c r="B338" s="13" t="s">
        <v>201</v>
      </c>
      <c r="C338" s="98">
        <v>0.497</v>
      </c>
      <c r="D338" s="99">
        <v>0.72299999999999998</v>
      </c>
    </row>
    <row r="339" spans="2:4" ht="20.25" thickBot="1" x14ac:dyDescent="0.45">
      <c r="B339" s="47" t="s">
        <v>202</v>
      </c>
      <c r="C339" s="96">
        <v>7769</v>
      </c>
      <c r="D339" s="97">
        <v>9789</v>
      </c>
    </row>
    <row r="340" spans="2:4" ht="20.25" thickBot="1" x14ac:dyDescent="0.45">
      <c r="B340" s="13" t="s">
        <v>203</v>
      </c>
      <c r="C340" s="100">
        <v>3941</v>
      </c>
      <c r="D340" s="58">
        <v>5012</v>
      </c>
    </row>
    <row r="341" spans="2:4" ht="20.25" thickBot="1" x14ac:dyDescent="0.45">
      <c r="B341" s="13" t="s">
        <v>204</v>
      </c>
      <c r="C341" s="100">
        <v>3828</v>
      </c>
      <c r="D341" s="58">
        <v>4777</v>
      </c>
    </row>
    <row r="342" spans="2:4" ht="20.25" thickBot="1" x14ac:dyDescent="0.45">
      <c r="B342" s="47" t="s">
        <v>205</v>
      </c>
      <c r="C342" s="96">
        <v>6764</v>
      </c>
      <c r="D342" s="97">
        <v>8716</v>
      </c>
    </row>
    <row r="343" spans="2:4" ht="20.25" thickBot="1" x14ac:dyDescent="0.45">
      <c r="B343" s="13" t="s">
        <v>92</v>
      </c>
      <c r="C343" s="100">
        <v>3411</v>
      </c>
      <c r="D343" s="58">
        <v>4422</v>
      </c>
    </row>
    <row r="344" spans="2:4" ht="20.25" thickBot="1" x14ac:dyDescent="0.45">
      <c r="B344" s="13" t="s">
        <v>93</v>
      </c>
      <c r="C344" s="100">
        <v>3354</v>
      </c>
      <c r="D344" s="58">
        <v>4295</v>
      </c>
    </row>
    <row r="345" spans="2:4" ht="20.25" thickBot="1" x14ac:dyDescent="0.45">
      <c r="B345" s="47" t="s">
        <v>206</v>
      </c>
      <c r="C345" s="96">
        <v>1005</v>
      </c>
      <c r="D345" s="97">
        <v>1073</v>
      </c>
    </row>
    <row r="346" spans="2:4" ht="20.25" thickBot="1" x14ac:dyDescent="0.45">
      <c r="B346" s="13" t="s">
        <v>207</v>
      </c>
      <c r="C346" s="101">
        <v>531</v>
      </c>
      <c r="D346" s="57">
        <v>591</v>
      </c>
    </row>
    <row r="347" spans="2:4" ht="20.25" thickBot="1" x14ac:dyDescent="0.45">
      <c r="B347" s="13" t="s">
        <v>208</v>
      </c>
      <c r="C347" s="101">
        <v>475</v>
      </c>
      <c r="D347" s="57">
        <v>483</v>
      </c>
    </row>
    <row r="348" spans="2:4" ht="20.25" thickBot="1" x14ac:dyDescent="0.45">
      <c r="B348" s="47" t="s">
        <v>209</v>
      </c>
      <c r="C348" s="102">
        <v>25</v>
      </c>
      <c r="D348" s="103">
        <v>23</v>
      </c>
    </row>
    <row r="349" spans="2:4" ht="20.25" thickBot="1" x14ac:dyDescent="0.45">
      <c r="B349" s="13" t="s">
        <v>5</v>
      </c>
      <c r="C349" s="101">
        <v>25</v>
      </c>
      <c r="D349" s="57">
        <v>23</v>
      </c>
    </row>
    <row r="350" spans="2:4" ht="20.25" thickBot="1" x14ac:dyDescent="0.45">
      <c r="B350" s="13" t="s">
        <v>4</v>
      </c>
      <c r="C350" s="101">
        <v>24</v>
      </c>
      <c r="D350" s="57">
        <v>23</v>
      </c>
    </row>
    <row r="351" spans="2:4" ht="20.25" thickBot="1" x14ac:dyDescent="0.45">
      <c r="B351" s="47" t="s">
        <v>2</v>
      </c>
      <c r="C351" s="102">
        <v>27</v>
      </c>
      <c r="D351" s="103">
        <v>25</v>
      </c>
    </row>
    <row r="352" spans="2:4" ht="20.25" thickBot="1" x14ac:dyDescent="0.45">
      <c r="B352" s="13" t="s">
        <v>95</v>
      </c>
      <c r="C352" s="101">
        <v>28</v>
      </c>
      <c r="D352" s="57">
        <v>25</v>
      </c>
    </row>
    <row r="353" spans="2:4" ht="20.25" thickBot="1" x14ac:dyDescent="0.45">
      <c r="B353" s="13" t="s">
        <v>96</v>
      </c>
      <c r="C353" s="101">
        <v>27</v>
      </c>
      <c r="D353" s="57">
        <v>25</v>
      </c>
    </row>
    <row r="354" spans="2:4" ht="20.25" thickBot="1" x14ac:dyDescent="0.45">
      <c r="B354" s="47" t="s">
        <v>3</v>
      </c>
      <c r="C354" s="102">
        <v>6</v>
      </c>
      <c r="D354" s="103">
        <v>6</v>
      </c>
    </row>
    <row r="355" spans="2:4" ht="20.25" thickBot="1" x14ac:dyDescent="0.45">
      <c r="B355" s="13" t="s">
        <v>210</v>
      </c>
      <c r="C355" s="101">
        <v>9</v>
      </c>
      <c r="D355" s="57">
        <v>9</v>
      </c>
    </row>
    <row r="356" spans="2:4" ht="20.25" thickBot="1" x14ac:dyDescent="0.45">
      <c r="B356" s="13" t="s">
        <v>211</v>
      </c>
      <c r="C356" s="101">
        <v>3</v>
      </c>
      <c r="D356" s="101">
        <v>3</v>
      </c>
    </row>
    <row r="357" spans="2:4" x14ac:dyDescent="0.4">
      <c r="B357" s="8"/>
    </row>
    <row r="358" spans="2:4" ht="20.25" thickBot="1" x14ac:dyDescent="0.45">
      <c r="B358" s="8" t="s">
        <v>818</v>
      </c>
    </row>
    <row r="359" spans="2:4" ht="20.25" thickBot="1" x14ac:dyDescent="0.45">
      <c r="B359" s="30" t="s">
        <v>155</v>
      </c>
      <c r="C359" s="31">
        <v>2016</v>
      </c>
      <c r="D359" s="31">
        <v>2017</v>
      </c>
    </row>
    <row r="360" spans="2:4" ht="41.25" customHeight="1" thickBot="1" x14ac:dyDescent="0.45">
      <c r="B360" s="47" t="s">
        <v>212</v>
      </c>
      <c r="C360" s="104">
        <v>273</v>
      </c>
      <c r="D360" s="103">
        <v>379</v>
      </c>
    </row>
    <row r="361" spans="2:4" ht="20.25" thickBot="1" x14ac:dyDescent="0.45">
      <c r="B361" s="13" t="s">
        <v>213</v>
      </c>
      <c r="C361" s="18">
        <v>9.9000000000000005E-2</v>
      </c>
      <c r="D361" s="99">
        <v>0.11899999999999999</v>
      </c>
    </row>
    <row r="362" spans="2:4" ht="20.25" thickBot="1" x14ac:dyDescent="0.45">
      <c r="B362" s="47" t="s">
        <v>214</v>
      </c>
      <c r="C362" s="104">
        <v>242</v>
      </c>
      <c r="D362" s="103">
        <v>314</v>
      </c>
    </row>
    <row r="363" spans="2:4" ht="20.25" thickBot="1" x14ac:dyDescent="0.45">
      <c r="B363" s="13" t="s">
        <v>215</v>
      </c>
      <c r="C363" s="18">
        <v>0.08</v>
      </c>
      <c r="D363" s="99">
        <v>9.9000000000000005E-2</v>
      </c>
    </row>
    <row r="364" spans="2:4" ht="20.25" thickBot="1" x14ac:dyDescent="0.45">
      <c r="B364" s="47" t="s">
        <v>216</v>
      </c>
      <c r="C364" s="105">
        <v>24948</v>
      </c>
      <c r="D364" s="97">
        <v>33944</v>
      </c>
    </row>
    <row r="366" spans="2:4" ht="20.25" thickBot="1" x14ac:dyDescent="0.45">
      <c r="B366" s="8" t="s">
        <v>819</v>
      </c>
    </row>
    <row r="367" spans="2:4" ht="20.25" thickBot="1" x14ac:dyDescent="0.45">
      <c r="B367" s="30" t="s">
        <v>155</v>
      </c>
      <c r="C367" s="31">
        <v>2016</v>
      </c>
      <c r="D367" s="31">
        <v>2017</v>
      </c>
    </row>
    <row r="368" spans="2:4" ht="39.75" thickBot="1" x14ac:dyDescent="0.45">
      <c r="B368" s="11" t="s">
        <v>217</v>
      </c>
      <c r="C368" s="85"/>
      <c r="D368" s="42">
        <v>183</v>
      </c>
    </row>
    <row r="369" spans="2:11" ht="39" customHeight="1" thickBot="1" x14ac:dyDescent="0.45">
      <c r="B369" s="13" t="s">
        <v>218</v>
      </c>
      <c r="C369" s="53"/>
      <c r="D369" s="14">
        <v>5.7000000000000002E-2</v>
      </c>
    </row>
    <row r="370" spans="2:11" ht="46.5" customHeight="1" thickBot="1" x14ac:dyDescent="0.45">
      <c r="B370" s="11" t="s">
        <v>219</v>
      </c>
      <c r="C370" s="52">
        <v>1545</v>
      </c>
      <c r="D370" s="106">
        <v>1362</v>
      </c>
    </row>
    <row r="371" spans="2:11" ht="20.25" thickBot="1" x14ac:dyDescent="0.45">
      <c r="B371" s="13" t="s">
        <v>220</v>
      </c>
      <c r="C371" s="53">
        <v>925</v>
      </c>
      <c r="D371" s="21">
        <v>829</v>
      </c>
    </row>
    <row r="372" spans="2:11" ht="20.25" thickBot="1" x14ac:dyDescent="0.45">
      <c r="B372" s="13" t="s">
        <v>134</v>
      </c>
      <c r="C372" s="53">
        <v>620</v>
      </c>
      <c r="D372" s="21">
        <v>533</v>
      </c>
    </row>
    <row r="373" spans="2:11" ht="20.25" thickBot="1" x14ac:dyDescent="0.45">
      <c r="B373" s="45" t="s">
        <v>62</v>
      </c>
      <c r="C373" s="18">
        <v>0.59899999999999998</v>
      </c>
      <c r="D373" s="46">
        <v>0.60899999999999999</v>
      </c>
    </row>
    <row r="374" spans="2:11" ht="27.75" customHeight="1" thickBot="1" x14ac:dyDescent="0.45">
      <c r="B374" s="45" t="s">
        <v>63</v>
      </c>
      <c r="C374" s="18">
        <v>0.40100000000000002</v>
      </c>
      <c r="D374" s="46">
        <v>0.39100000000000001</v>
      </c>
    </row>
    <row r="375" spans="2:11" ht="39.75" thickBot="1" x14ac:dyDescent="0.45">
      <c r="B375" s="11" t="s">
        <v>221</v>
      </c>
      <c r="C375" s="85">
        <v>246</v>
      </c>
      <c r="D375" s="42">
        <v>314</v>
      </c>
    </row>
    <row r="376" spans="2:11" ht="20.25" thickBot="1" x14ac:dyDescent="0.45">
      <c r="B376" s="13" t="s">
        <v>68</v>
      </c>
      <c r="C376" s="53">
        <v>76</v>
      </c>
      <c r="D376" s="21">
        <v>72</v>
      </c>
    </row>
    <row r="377" spans="2:11" ht="20.25" thickBot="1" x14ac:dyDescent="0.45">
      <c r="B377" s="13" t="s">
        <v>5</v>
      </c>
      <c r="C377" s="53">
        <v>170</v>
      </c>
      <c r="D377" s="21">
        <v>242</v>
      </c>
    </row>
    <row r="378" spans="2:11" ht="20.25" thickBot="1" x14ac:dyDescent="0.45">
      <c r="B378" s="45" t="s">
        <v>222</v>
      </c>
      <c r="C378" s="18">
        <v>0.309</v>
      </c>
      <c r="D378" s="107">
        <v>0.23</v>
      </c>
    </row>
    <row r="379" spans="2:11" ht="20.25" thickBot="1" x14ac:dyDescent="0.45">
      <c r="B379" s="45" t="s">
        <v>223</v>
      </c>
      <c r="C379" s="18">
        <v>0.69099999999999995</v>
      </c>
      <c r="D379" s="107">
        <v>0.77</v>
      </c>
    </row>
    <row r="380" spans="2:11" x14ac:dyDescent="0.4">
      <c r="B380" s="8"/>
    </row>
    <row r="381" spans="2:11" ht="20.25" thickBot="1" x14ac:dyDescent="0.45">
      <c r="B381" s="8" t="s">
        <v>820</v>
      </c>
    </row>
    <row r="382" spans="2:11" ht="20.25" thickBot="1" x14ac:dyDescent="0.45">
      <c r="B382" s="377" t="s">
        <v>28</v>
      </c>
      <c r="C382" s="379" t="s">
        <v>224</v>
      </c>
      <c r="D382" s="380"/>
      <c r="E382" s="380"/>
      <c r="F382" s="380"/>
      <c r="G382" s="380"/>
      <c r="H382" s="381"/>
      <c r="I382" s="382" t="s">
        <v>225</v>
      </c>
      <c r="J382" s="383"/>
      <c r="K382" s="384"/>
    </row>
    <row r="383" spans="2:11" ht="39.75" thickBot="1" x14ac:dyDescent="0.45">
      <c r="B383" s="378"/>
      <c r="C383" s="20" t="s">
        <v>226</v>
      </c>
      <c r="D383" s="20" t="s">
        <v>227</v>
      </c>
      <c r="E383" s="20" t="s">
        <v>228</v>
      </c>
      <c r="F383" s="20" t="s">
        <v>229</v>
      </c>
      <c r="G383" s="20" t="s">
        <v>230</v>
      </c>
      <c r="H383" s="20" t="s">
        <v>231</v>
      </c>
      <c r="I383" s="20" t="s">
        <v>133</v>
      </c>
      <c r="J383" s="20" t="s">
        <v>134</v>
      </c>
      <c r="K383" s="20" t="s">
        <v>6</v>
      </c>
    </row>
    <row r="384" spans="2:11" ht="20.25" thickBot="1" x14ac:dyDescent="0.45">
      <c r="B384" s="81" t="s">
        <v>137</v>
      </c>
      <c r="C384" s="53">
        <v>58</v>
      </c>
      <c r="D384" s="53">
        <v>66</v>
      </c>
      <c r="E384" s="53">
        <v>129</v>
      </c>
      <c r="F384" s="53">
        <v>221</v>
      </c>
      <c r="G384" s="53">
        <v>99</v>
      </c>
      <c r="H384" s="53">
        <v>50</v>
      </c>
      <c r="I384" s="53">
        <v>379</v>
      </c>
      <c r="J384" s="53">
        <v>244</v>
      </c>
      <c r="K384" s="53">
        <v>623</v>
      </c>
    </row>
    <row r="385" spans="2:11" ht="20.25" thickBot="1" x14ac:dyDescent="0.45">
      <c r="B385" s="81" t="s">
        <v>138</v>
      </c>
      <c r="C385" s="53">
        <v>15</v>
      </c>
      <c r="D385" s="53">
        <v>23</v>
      </c>
      <c r="E385" s="53">
        <v>55</v>
      </c>
      <c r="F385" s="53">
        <v>76</v>
      </c>
      <c r="G385" s="53">
        <v>85</v>
      </c>
      <c r="H385" s="53">
        <v>30</v>
      </c>
      <c r="I385" s="53">
        <v>166</v>
      </c>
      <c r="J385" s="53">
        <v>118</v>
      </c>
      <c r="K385" s="53">
        <v>284</v>
      </c>
    </row>
    <row r="386" spans="2:11" ht="20.25" thickBot="1" x14ac:dyDescent="0.45">
      <c r="B386" s="81" t="s">
        <v>139</v>
      </c>
      <c r="C386" s="53">
        <v>37</v>
      </c>
      <c r="D386" s="53">
        <v>33</v>
      </c>
      <c r="E386" s="53">
        <v>93</v>
      </c>
      <c r="F386" s="53">
        <v>134</v>
      </c>
      <c r="G386" s="53">
        <v>96</v>
      </c>
      <c r="H386" s="53">
        <v>62</v>
      </c>
      <c r="I386" s="53">
        <v>284</v>
      </c>
      <c r="J386" s="53">
        <v>171</v>
      </c>
      <c r="K386" s="53">
        <v>455</v>
      </c>
    </row>
    <row r="387" spans="2:11" ht="20.25" thickBot="1" x14ac:dyDescent="0.45">
      <c r="B387" s="108" t="s">
        <v>225</v>
      </c>
      <c r="C387" s="109">
        <v>110</v>
      </c>
      <c r="D387" s="109">
        <v>122</v>
      </c>
      <c r="E387" s="109">
        <v>277</v>
      </c>
      <c r="F387" s="109">
        <v>431</v>
      </c>
      <c r="G387" s="109">
        <v>280</v>
      </c>
      <c r="H387" s="109">
        <v>142</v>
      </c>
      <c r="I387" s="109">
        <v>829</v>
      </c>
      <c r="J387" s="109">
        <v>533</v>
      </c>
      <c r="K387" s="110">
        <v>1362</v>
      </c>
    </row>
    <row r="389" spans="2:11" ht="20.25" thickBot="1" x14ac:dyDescent="0.45">
      <c r="B389" s="8" t="s">
        <v>821</v>
      </c>
    </row>
    <row r="390" spans="2:11" ht="20.25" thickBot="1" x14ac:dyDescent="0.45">
      <c r="B390" s="377" t="s">
        <v>28</v>
      </c>
      <c r="C390" s="379">
        <v>2016</v>
      </c>
      <c r="D390" s="380"/>
      <c r="E390" s="381"/>
      <c r="F390" s="386">
        <v>2017</v>
      </c>
      <c r="G390" s="380"/>
      <c r="H390" s="381"/>
    </row>
    <row r="391" spans="2:11" ht="20.25" thickBot="1" x14ac:dyDescent="0.45">
      <c r="B391" s="385"/>
      <c r="C391" s="20" t="s">
        <v>133</v>
      </c>
      <c r="D391" s="20" t="s">
        <v>134</v>
      </c>
      <c r="E391" s="20" t="s">
        <v>6</v>
      </c>
      <c r="F391" s="20" t="s">
        <v>133</v>
      </c>
      <c r="G391" s="20" t="s">
        <v>134</v>
      </c>
      <c r="H391" s="20" t="s">
        <v>6</v>
      </c>
    </row>
    <row r="392" spans="2:11" ht="20.25" thickBot="1" x14ac:dyDescent="0.45">
      <c r="B392" s="81" t="s">
        <v>137</v>
      </c>
      <c r="C392" s="53">
        <v>450</v>
      </c>
      <c r="D392" s="53">
        <v>289</v>
      </c>
      <c r="E392" s="53">
        <v>739</v>
      </c>
      <c r="F392" s="53">
        <v>379</v>
      </c>
      <c r="G392" s="53">
        <v>244</v>
      </c>
      <c r="H392" s="53">
        <v>623</v>
      </c>
    </row>
    <row r="393" spans="2:11" ht="20.25" thickBot="1" x14ac:dyDescent="0.45">
      <c r="B393" s="81" t="s">
        <v>138</v>
      </c>
      <c r="C393" s="53">
        <v>183</v>
      </c>
      <c r="D393" s="53">
        <v>104</v>
      </c>
      <c r="E393" s="53">
        <v>287</v>
      </c>
      <c r="F393" s="53">
        <v>166</v>
      </c>
      <c r="G393" s="53">
        <v>118</v>
      </c>
      <c r="H393" s="53">
        <v>284</v>
      </c>
    </row>
    <row r="394" spans="2:11" ht="20.25" thickBot="1" x14ac:dyDescent="0.45">
      <c r="B394" s="81" t="s">
        <v>139</v>
      </c>
      <c r="C394" s="53">
        <v>292</v>
      </c>
      <c r="D394" s="53">
        <v>227</v>
      </c>
      <c r="E394" s="53">
        <v>519</v>
      </c>
      <c r="F394" s="53">
        <v>284</v>
      </c>
      <c r="G394" s="53">
        <v>171</v>
      </c>
      <c r="H394" s="53">
        <v>455</v>
      </c>
    </row>
    <row r="395" spans="2:11" ht="20.25" thickBot="1" x14ac:dyDescent="0.45">
      <c r="B395" s="111" t="s">
        <v>6</v>
      </c>
      <c r="C395" s="109">
        <v>925</v>
      </c>
      <c r="D395" s="109">
        <v>620</v>
      </c>
      <c r="E395" s="110">
        <v>1545</v>
      </c>
      <c r="F395" s="112">
        <v>829</v>
      </c>
      <c r="G395" s="112">
        <v>533</v>
      </c>
      <c r="H395" s="113">
        <v>1362</v>
      </c>
    </row>
    <row r="396" spans="2:11" x14ac:dyDescent="0.4">
      <c r="B396" s="8"/>
    </row>
    <row r="397" spans="2:11" ht="20.25" thickBot="1" x14ac:dyDescent="0.45">
      <c r="B397" s="8" t="s">
        <v>734</v>
      </c>
    </row>
    <row r="398" spans="2:11" ht="20.25" thickBot="1" x14ac:dyDescent="0.45">
      <c r="B398" s="394" t="s">
        <v>735</v>
      </c>
      <c r="C398" s="387" t="s">
        <v>98</v>
      </c>
      <c r="D398" s="388"/>
      <c r="E398" s="387" t="s">
        <v>114</v>
      </c>
      <c r="F398" s="388"/>
    </row>
    <row r="399" spans="2:11" ht="20.25" thickBot="1" x14ac:dyDescent="0.45">
      <c r="B399" s="395"/>
      <c r="C399" s="303">
        <v>2016</v>
      </c>
      <c r="D399" s="301">
        <v>2017</v>
      </c>
      <c r="E399" s="301">
        <v>2016</v>
      </c>
      <c r="F399" s="301">
        <v>2017</v>
      </c>
    </row>
    <row r="400" spans="2:11" ht="20.25" thickBot="1" x14ac:dyDescent="0.45">
      <c r="B400" s="40" t="s">
        <v>711</v>
      </c>
      <c r="C400" s="41">
        <v>32</v>
      </c>
      <c r="D400" s="304">
        <v>41</v>
      </c>
      <c r="E400" s="41">
        <v>42</v>
      </c>
      <c r="F400" s="21">
        <v>56</v>
      </c>
    </row>
    <row r="401" spans="2:6" ht="20.25" thickBot="1" x14ac:dyDescent="0.45">
      <c r="B401" s="40" t="s">
        <v>712</v>
      </c>
      <c r="C401" s="41">
        <v>101</v>
      </c>
      <c r="D401" s="304">
        <v>92</v>
      </c>
      <c r="E401" s="41">
        <v>179</v>
      </c>
      <c r="F401" s="21">
        <v>171</v>
      </c>
    </row>
    <row r="402" spans="2:6" ht="20.25" thickBot="1" x14ac:dyDescent="0.45">
      <c r="B402" s="40" t="s">
        <v>736</v>
      </c>
      <c r="C402" s="41">
        <v>75</v>
      </c>
      <c r="D402" s="304">
        <v>118</v>
      </c>
      <c r="E402" s="41">
        <v>127</v>
      </c>
      <c r="F402" s="21">
        <v>217</v>
      </c>
    </row>
    <row r="403" spans="2:6" ht="20.25" thickBot="1" x14ac:dyDescent="0.45">
      <c r="B403" s="40" t="s">
        <v>737</v>
      </c>
      <c r="C403" s="41">
        <v>114</v>
      </c>
      <c r="D403" s="304">
        <v>139</v>
      </c>
      <c r="E403" s="41">
        <v>189</v>
      </c>
      <c r="F403" s="21">
        <v>240</v>
      </c>
    </row>
    <row r="404" spans="2:6" ht="20.25" thickBot="1" x14ac:dyDescent="0.45">
      <c r="B404" s="40" t="s">
        <v>738</v>
      </c>
      <c r="C404" s="41">
        <v>78</v>
      </c>
      <c r="D404" s="304">
        <v>87</v>
      </c>
      <c r="E404" s="41">
        <v>129</v>
      </c>
      <c r="F404" s="21">
        <v>130</v>
      </c>
    </row>
    <row r="405" spans="2:6" ht="20.25" thickBot="1" x14ac:dyDescent="0.45">
      <c r="B405" s="40" t="s">
        <v>739</v>
      </c>
      <c r="C405" s="41">
        <v>85</v>
      </c>
      <c r="D405" s="304">
        <v>86</v>
      </c>
      <c r="E405" s="41">
        <v>124</v>
      </c>
      <c r="F405" s="21">
        <v>124</v>
      </c>
    </row>
    <row r="406" spans="2:6" ht="20.25" thickBot="1" x14ac:dyDescent="0.45">
      <c r="B406" s="40" t="s">
        <v>740</v>
      </c>
      <c r="C406" s="41">
        <v>46</v>
      </c>
      <c r="D406" s="304">
        <v>58</v>
      </c>
      <c r="E406" s="41">
        <v>57</v>
      </c>
      <c r="F406" s="21">
        <v>72</v>
      </c>
    </row>
    <row r="407" spans="2:6" ht="20.25" thickBot="1" x14ac:dyDescent="0.45">
      <c r="B407" s="40" t="s">
        <v>713</v>
      </c>
      <c r="C407" s="41">
        <v>74</v>
      </c>
      <c r="D407" s="304">
        <v>76</v>
      </c>
      <c r="E407" s="41">
        <v>106</v>
      </c>
      <c r="F407" s="21">
        <v>110</v>
      </c>
    </row>
    <row r="408" spans="2:6" ht="20.25" thickBot="1" x14ac:dyDescent="0.45">
      <c r="B408" s="11" t="s">
        <v>714</v>
      </c>
      <c r="C408" s="70">
        <v>605</v>
      </c>
      <c r="D408" s="305">
        <v>697</v>
      </c>
      <c r="E408" s="70">
        <v>953</v>
      </c>
      <c r="F408" s="69">
        <v>1120</v>
      </c>
    </row>
    <row r="409" spans="2:6" ht="20.25" thickBot="1" x14ac:dyDescent="0.45">
      <c r="B409" s="40" t="s">
        <v>741</v>
      </c>
      <c r="C409" s="41">
        <v>87</v>
      </c>
      <c r="D409" s="304">
        <v>119</v>
      </c>
      <c r="E409" s="41">
        <v>114</v>
      </c>
      <c r="F409" s="21">
        <v>151</v>
      </c>
    </row>
    <row r="410" spans="2:6" ht="20.25" thickBot="1" x14ac:dyDescent="0.45">
      <c r="B410" s="40" t="s">
        <v>742</v>
      </c>
      <c r="C410" s="41">
        <v>89</v>
      </c>
      <c r="D410" s="304">
        <v>106</v>
      </c>
      <c r="E410" s="41">
        <v>99</v>
      </c>
      <c r="F410" s="21">
        <v>127</v>
      </c>
    </row>
    <row r="411" spans="2:6" ht="20.25" thickBot="1" x14ac:dyDescent="0.45">
      <c r="B411" s="40" t="s">
        <v>743</v>
      </c>
      <c r="C411" s="41">
        <v>68</v>
      </c>
      <c r="D411" s="304">
        <v>82</v>
      </c>
      <c r="E411" s="41">
        <v>82</v>
      </c>
      <c r="F411" s="21">
        <v>100</v>
      </c>
    </row>
    <row r="412" spans="2:6" ht="20.25" thickBot="1" x14ac:dyDescent="0.45">
      <c r="B412" s="40" t="s">
        <v>715</v>
      </c>
      <c r="C412" s="41">
        <v>121</v>
      </c>
      <c r="D412" s="304">
        <v>143</v>
      </c>
      <c r="E412" s="41">
        <v>127</v>
      </c>
      <c r="F412" s="21">
        <v>153</v>
      </c>
    </row>
    <row r="413" spans="2:6" ht="20.25" thickBot="1" x14ac:dyDescent="0.45">
      <c r="B413" s="40" t="s">
        <v>716</v>
      </c>
      <c r="C413" s="41">
        <v>108</v>
      </c>
      <c r="D413" s="304">
        <v>140</v>
      </c>
      <c r="E413" s="41">
        <v>187</v>
      </c>
      <c r="F413" s="21">
        <v>235</v>
      </c>
    </row>
    <row r="414" spans="2:6" ht="20.25" thickBot="1" x14ac:dyDescent="0.45">
      <c r="B414" s="40" t="s">
        <v>744</v>
      </c>
      <c r="C414" s="41">
        <v>112</v>
      </c>
      <c r="D414" s="304">
        <v>121</v>
      </c>
      <c r="E414" s="41">
        <v>164</v>
      </c>
      <c r="F414" s="21">
        <v>175</v>
      </c>
    </row>
    <row r="415" spans="2:6" ht="20.25" thickBot="1" x14ac:dyDescent="0.45">
      <c r="B415" s="40" t="s">
        <v>745</v>
      </c>
      <c r="C415" s="41">
        <v>95</v>
      </c>
      <c r="D415" s="304">
        <v>184</v>
      </c>
      <c r="E415" s="41">
        <v>94</v>
      </c>
      <c r="F415" s="21">
        <v>158</v>
      </c>
    </row>
    <row r="416" spans="2:6" ht="20.25" thickBot="1" x14ac:dyDescent="0.45">
      <c r="B416" s="11" t="s">
        <v>717</v>
      </c>
      <c r="C416" s="70">
        <v>680</v>
      </c>
      <c r="D416" s="305">
        <v>895</v>
      </c>
      <c r="E416" s="70">
        <v>867</v>
      </c>
      <c r="F416" s="69">
        <v>1099</v>
      </c>
    </row>
    <row r="417" spans="2:6" ht="20.25" thickBot="1" x14ac:dyDescent="0.45">
      <c r="B417" s="40" t="s">
        <v>718</v>
      </c>
      <c r="C417" s="41">
        <v>76</v>
      </c>
      <c r="D417" s="304">
        <v>75</v>
      </c>
      <c r="E417" s="41">
        <v>163</v>
      </c>
      <c r="F417" s="21">
        <v>171</v>
      </c>
    </row>
    <row r="418" spans="2:6" ht="20.25" thickBot="1" x14ac:dyDescent="0.45">
      <c r="B418" s="40" t="s">
        <v>719</v>
      </c>
      <c r="C418" s="41">
        <v>123</v>
      </c>
      <c r="D418" s="304">
        <v>125</v>
      </c>
      <c r="E418" s="41">
        <v>170</v>
      </c>
      <c r="F418" s="21">
        <v>171</v>
      </c>
    </row>
    <row r="419" spans="2:6" ht="20.25" thickBot="1" x14ac:dyDescent="0.45">
      <c r="B419" s="40" t="s">
        <v>720</v>
      </c>
      <c r="C419" s="41">
        <v>50</v>
      </c>
      <c r="D419" s="304">
        <v>78</v>
      </c>
      <c r="E419" s="41">
        <v>79</v>
      </c>
      <c r="F419" s="21">
        <v>117</v>
      </c>
    </row>
    <row r="420" spans="2:6" ht="20.25" thickBot="1" x14ac:dyDescent="0.45">
      <c r="B420" s="40" t="s">
        <v>746</v>
      </c>
      <c r="C420" s="41">
        <v>57</v>
      </c>
      <c r="D420" s="304">
        <v>59</v>
      </c>
      <c r="E420" s="41">
        <v>84</v>
      </c>
      <c r="F420" s="21">
        <v>92</v>
      </c>
    </row>
    <row r="421" spans="2:6" ht="20.25" thickBot="1" x14ac:dyDescent="0.45">
      <c r="B421" s="40" t="s">
        <v>747</v>
      </c>
      <c r="C421" s="41">
        <v>82</v>
      </c>
      <c r="D421" s="304">
        <v>75</v>
      </c>
      <c r="E421" s="41">
        <v>114</v>
      </c>
      <c r="F421" s="21">
        <v>115</v>
      </c>
    </row>
    <row r="422" spans="2:6" ht="20.25" thickBot="1" x14ac:dyDescent="0.45">
      <c r="B422" s="40" t="s">
        <v>721</v>
      </c>
      <c r="C422" s="41">
        <v>144</v>
      </c>
      <c r="D422" s="304">
        <v>141</v>
      </c>
      <c r="E422" s="41">
        <v>312</v>
      </c>
      <c r="F422" s="21">
        <v>290</v>
      </c>
    </row>
    <row r="423" spans="2:6" ht="20.25" thickBot="1" x14ac:dyDescent="0.45">
      <c r="B423" s="40" t="s">
        <v>722</v>
      </c>
      <c r="C423" s="41">
        <v>102</v>
      </c>
      <c r="D423" s="304">
        <v>138</v>
      </c>
      <c r="E423" s="41">
        <v>177</v>
      </c>
      <c r="F423" s="21">
        <v>212</v>
      </c>
    </row>
    <row r="424" spans="2:6" ht="20.25" thickBot="1" x14ac:dyDescent="0.45">
      <c r="B424" s="11" t="s">
        <v>723</v>
      </c>
      <c r="C424" s="70">
        <v>634</v>
      </c>
      <c r="D424" s="305">
        <v>691</v>
      </c>
      <c r="E424" s="70">
        <v>1099</v>
      </c>
      <c r="F424" s="69">
        <v>1168</v>
      </c>
    </row>
    <row r="425" spans="2:6" ht="20.25" thickBot="1" x14ac:dyDescent="0.45">
      <c r="B425" s="40" t="s">
        <v>748</v>
      </c>
      <c r="C425" s="41">
        <v>103</v>
      </c>
      <c r="D425" s="304">
        <v>111</v>
      </c>
      <c r="E425" s="41">
        <v>122</v>
      </c>
      <c r="F425" s="21">
        <v>128</v>
      </c>
    </row>
    <row r="426" spans="2:6" ht="20.25" thickBot="1" x14ac:dyDescent="0.45">
      <c r="B426" s="40" t="s">
        <v>724</v>
      </c>
      <c r="C426" s="41">
        <v>137</v>
      </c>
      <c r="D426" s="304">
        <v>136</v>
      </c>
      <c r="E426" s="41">
        <v>173</v>
      </c>
      <c r="F426" s="21">
        <v>186</v>
      </c>
    </row>
    <row r="427" spans="2:6" ht="20.25" thickBot="1" x14ac:dyDescent="0.45">
      <c r="B427" s="40" t="s">
        <v>725</v>
      </c>
      <c r="C427" s="41">
        <v>154</v>
      </c>
      <c r="D427" s="304">
        <v>146</v>
      </c>
      <c r="E427" s="41">
        <v>198</v>
      </c>
      <c r="F427" s="21">
        <v>202</v>
      </c>
    </row>
    <row r="428" spans="2:6" ht="20.25" thickBot="1" x14ac:dyDescent="0.45">
      <c r="B428" s="40" t="s">
        <v>749</v>
      </c>
      <c r="C428" s="41">
        <v>122</v>
      </c>
      <c r="D428" s="304">
        <v>142</v>
      </c>
      <c r="E428" s="41">
        <v>208</v>
      </c>
      <c r="F428" s="21">
        <v>244</v>
      </c>
    </row>
    <row r="429" spans="2:6" ht="20.25" thickBot="1" x14ac:dyDescent="0.45">
      <c r="B429" s="40" t="s">
        <v>750</v>
      </c>
      <c r="C429" s="41">
        <v>90</v>
      </c>
      <c r="D429" s="304">
        <v>97</v>
      </c>
      <c r="E429" s="41">
        <v>133</v>
      </c>
      <c r="F429" s="21">
        <v>156</v>
      </c>
    </row>
    <row r="430" spans="2:6" ht="20.25" thickBot="1" x14ac:dyDescent="0.45">
      <c r="B430" s="11" t="s">
        <v>726</v>
      </c>
      <c r="C430" s="70">
        <v>606</v>
      </c>
      <c r="D430" s="305">
        <v>632</v>
      </c>
      <c r="E430" s="70">
        <v>834</v>
      </c>
      <c r="F430" s="300">
        <v>916</v>
      </c>
    </row>
    <row r="431" spans="2:6" ht="20.25" thickBot="1" x14ac:dyDescent="0.45">
      <c r="B431" s="40" t="s">
        <v>727</v>
      </c>
      <c r="C431" s="41">
        <v>100</v>
      </c>
      <c r="D431" s="304">
        <v>113</v>
      </c>
      <c r="E431" s="41">
        <v>225</v>
      </c>
      <c r="F431" s="21">
        <v>389</v>
      </c>
    </row>
    <row r="432" spans="2:6" ht="20.25" thickBot="1" x14ac:dyDescent="0.45">
      <c r="B432" s="40" t="s">
        <v>728</v>
      </c>
      <c r="C432" s="41">
        <v>92</v>
      </c>
      <c r="D432" s="304">
        <v>94</v>
      </c>
      <c r="E432" s="41">
        <v>293</v>
      </c>
      <c r="F432" s="21">
        <v>309</v>
      </c>
    </row>
    <row r="433" spans="2:8" ht="20.25" thickBot="1" x14ac:dyDescent="0.45">
      <c r="B433" s="40" t="s">
        <v>729</v>
      </c>
      <c r="C433" s="41">
        <v>40</v>
      </c>
      <c r="D433" s="304">
        <v>64</v>
      </c>
      <c r="E433" s="41">
        <v>141</v>
      </c>
      <c r="F433" s="21">
        <v>206</v>
      </c>
    </row>
    <row r="434" spans="2:8" ht="20.25" thickBot="1" x14ac:dyDescent="0.45">
      <c r="B434" s="11" t="s">
        <v>730</v>
      </c>
      <c r="C434" s="70">
        <v>232</v>
      </c>
      <c r="D434" s="305">
        <v>271</v>
      </c>
      <c r="E434" s="70">
        <v>659</v>
      </c>
      <c r="F434" s="300">
        <v>904</v>
      </c>
    </row>
    <row r="435" spans="2:8" ht="20.25" thickBot="1" x14ac:dyDescent="0.45">
      <c r="B435" s="289" t="s">
        <v>731</v>
      </c>
      <c r="C435" s="302">
        <v>2757</v>
      </c>
      <c r="D435" s="306">
        <v>3186</v>
      </c>
      <c r="E435" s="302">
        <v>4412</v>
      </c>
      <c r="F435" s="302">
        <v>5207</v>
      </c>
    </row>
    <row r="436" spans="2:8" x14ac:dyDescent="0.4">
      <c r="B436" s="8"/>
    </row>
    <row r="437" spans="2:8" ht="20.25" thickBot="1" x14ac:dyDescent="0.45">
      <c r="B437" s="8" t="s">
        <v>751</v>
      </c>
    </row>
    <row r="438" spans="2:8" ht="20.25" thickBot="1" x14ac:dyDescent="0.45">
      <c r="B438" s="394" t="s">
        <v>735</v>
      </c>
      <c r="C438" s="387">
        <v>2016</v>
      </c>
      <c r="D438" s="404"/>
      <c r="E438" s="388"/>
      <c r="F438" s="387">
        <v>2017</v>
      </c>
      <c r="G438" s="404"/>
      <c r="H438" s="388"/>
    </row>
    <row r="439" spans="2:8" ht="20.25" thickBot="1" x14ac:dyDescent="0.45">
      <c r="B439" s="400"/>
      <c r="C439" s="39" t="s">
        <v>4</v>
      </c>
      <c r="D439" s="39" t="s">
        <v>5</v>
      </c>
      <c r="E439" s="39" t="s">
        <v>6</v>
      </c>
      <c r="F439" s="39" t="s">
        <v>4</v>
      </c>
      <c r="G439" s="39" t="s">
        <v>5</v>
      </c>
      <c r="H439" s="39" t="s">
        <v>6</v>
      </c>
    </row>
    <row r="440" spans="2:8" ht="20.25" thickBot="1" x14ac:dyDescent="0.45">
      <c r="B440" s="40" t="s">
        <v>711</v>
      </c>
      <c r="C440" s="72">
        <v>1112</v>
      </c>
      <c r="D440" s="72">
        <v>1246</v>
      </c>
      <c r="E440" s="72">
        <v>2358</v>
      </c>
      <c r="F440" s="22">
        <v>1588</v>
      </c>
      <c r="G440" s="22">
        <v>1770</v>
      </c>
      <c r="H440" s="22">
        <v>3358</v>
      </c>
    </row>
    <row r="441" spans="2:8" ht="20.25" thickBot="1" x14ac:dyDescent="0.45">
      <c r="B441" s="40" t="s">
        <v>712</v>
      </c>
      <c r="C441" s="72">
        <v>2986</v>
      </c>
      <c r="D441" s="72">
        <v>3081</v>
      </c>
      <c r="E441" s="72">
        <v>6067</v>
      </c>
      <c r="F441" s="22">
        <v>3561</v>
      </c>
      <c r="G441" s="22">
        <v>3772</v>
      </c>
      <c r="H441" s="22">
        <v>7333</v>
      </c>
    </row>
    <row r="442" spans="2:8" ht="20.25" thickBot="1" x14ac:dyDescent="0.45">
      <c r="B442" s="40" t="s">
        <v>736</v>
      </c>
      <c r="C442" s="72">
        <v>2631</v>
      </c>
      <c r="D442" s="72">
        <v>2758</v>
      </c>
      <c r="E442" s="72">
        <v>5389</v>
      </c>
      <c r="F442" s="22">
        <v>4750</v>
      </c>
      <c r="G442" s="22">
        <v>4737</v>
      </c>
      <c r="H442" s="22">
        <v>9487</v>
      </c>
    </row>
    <row r="443" spans="2:8" ht="20.25" thickBot="1" x14ac:dyDescent="0.45">
      <c r="B443" s="40" t="s">
        <v>737</v>
      </c>
      <c r="C443" s="72">
        <v>3436</v>
      </c>
      <c r="D443" s="72">
        <v>3573</v>
      </c>
      <c r="E443" s="72">
        <v>7009</v>
      </c>
      <c r="F443" s="22">
        <v>4862</v>
      </c>
      <c r="G443" s="22">
        <v>4776</v>
      </c>
      <c r="H443" s="22">
        <v>9638</v>
      </c>
    </row>
    <row r="444" spans="2:8" ht="20.25" thickBot="1" x14ac:dyDescent="0.45">
      <c r="B444" s="40" t="s">
        <v>738</v>
      </c>
      <c r="C444" s="72">
        <v>2886</v>
      </c>
      <c r="D444" s="72">
        <v>3089</v>
      </c>
      <c r="E444" s="72">
        <v>5975</v>
      </c>
      <c r="F444" s="22">
        <v>3272</v>
      </c>
      <c r="G444" s="22">
        <v>3335</v>
      </c>
      <c r="H444" s="22">
        <v>6607</v>
      </c>
    </row>
    <row r="445" spans="2:8" ht="20.25" thickBot="1" x14ac:dyDescent="0.45">
      <c r="B445" s="40" t="s">
        <v>739</v>
      </c>
      <c r="C445" s="72">
        <v>3830</v>
      </c>
      <c r="D445" s="72">
        <v>3703</v>
      </c>
      <c r="E445" s="72">
        <v>7533</v>
      </c>
      <c r="F445" s="22">
        <v>3550</v>
      </c>
      <c r="G445" s="22">
        <v>3619</v>
      </c>
      <c r="H445" s="22">
        <v>7169</v>
      </c>
    </row>
    <row r="446" spans="2:8" ht="20.25" thickBot="1" x14ac:dyDescent="0.45">
      <c r="B446" s="40" t="s">
        <v>740</v>
      </c>
      <c r="C446" s="72">
        <v>1383</v>
      </c>
      <c r="D446" s="72">
        <v>1568</v>
      </c>
      <c r="E446" s="72">
        <v>2951</v>
      </c>
      <c r="F446" s="22">
        <v>1867</v>
      </c>
      <c r="G446" s="22">
        <v>2135</v>
      </c>
      <c r="H446" s="22">
        <v>4002</v>
      </c>
    </row>
    <row r="447" spans="2:8" ht="20.25" thickBot="1" x14ac:dyDescent="0.45">
      <c r="B447" s="40" t="s">
        <v>713</v>
      </c>
      <c r="C447" s="72">
        <v>2020</v>
      </c>
      <c r="D447" s="72">
        <v>2233</v>
      </c>
      <c r="E447" s="72">
        <v>4253</v>
      </c>
      <c r="F447" s="22">
        <v>2422</v>
      </c>
      <c r="G447" s="22">
        <v>2554</v>
      </c>
      <c r="H447" s="22">
        <v>4976</v>
      </c>
    </row>
    <row r="448" spans="2:8" ht="20.25" thickBot="1" x14ac:dyDescent="0.45">
      <c r="B448" s="11" t="s">
        <v>714</v>
      </c>
      <c r="C448" s="69">
        <v>20284</v>
      </c>
      <c r="D448" s="69">
        <v>21251</v>
      </c>
      <c r="E448" s="69">
        <v>41535</v>
      </c>
      <c r="F448" s="307">
        <v>25872</v>
      </c>
      <c r="G448" s="307">
        <v>26698</v>
      </c>
      <c r="H448" s="307">
        <v>52570</v>
      </c>
    </row>
    <row r="449" spans="2:8" ht="20.25" thickBot="1" x14ac:dyDescent="0.45">
      <c r="B449" s="40" t="s">
        <v>741</v>
      </c>
      <c r="C449" s="72">
        <v>2687</v>
      </c>
      <c r="D449" s="72">
        <v>2750</v>
      </c>
      <c r="E449" s="72">
        <v>5437</v>
      </c>
      <c r="F449" s="22">
        <v>3752</v>
      </c>
      <c r="G449" s="22">
        <v>3809</v>
      </c>
      <c r="H449" s="22">
        <v>7561</v>
      </c>
    </row>
    <row r="450" spans="2:8" ht="20.25" thickBot="1" x14ac:dyDescent="0.45">
      <c r="B450" s="40" t="s">
        <v>742</v>
      </c>
      <c r="C450" s="72">
        <v>2780</v>
      </c>
      <c r="D450" s="72">
        <v>2948</v>
      </c>
      <c r="E450" s="72">
        <v>5728</v>
      </c>
      <c r="F450" s="22">
        <v>3670</v>
      </c>
      <c r="G450" s="22">
        <v>4006</v>
      </c>
      <c r="H450" s="22">
        <v>7676</v>
      </c>
    </row>
    <row r="451" spans="2:8" ht="20.25" thickBot="1" x14ac:dyDescent="0.45">
      <c r="B451" s="40" t="s">
        <v>743</v>
      </c>
      <c r="C451" s="72">
        <v>1807</v>
      </c>
      <c r="D451" s="72">
        <v>1935</v>
      </c>
      <c r="E451" s="72">
        <v>3742</v>
      </c>
      <c r="F451" s="22">
        <v>2170</v>
      </c>
      <c r="G451" s="22">
        <v>2357</v>
      </c>
      <c r="H451" s="22">
        <v>4527</v>
      </c>
    </row>
    <row r="452" spans="2:8" ht="20.25" thickBot="1" x14ac:dyDescent="0.45">
      <c r="B452" s="40" t="s">
        <v>715</v>
      </c>
      <c r="C452" s="72">
        <v>3393</v>
      </c>
      <c r="D452" s="72">
        <v>3548</v>
      </c>
      <c r="E452" s="72">
        <v>6941</v>
      </c>
      <c r="F452" s="22">
        <v>4567</v>
      </c>
      <c r="G452" s="22">
        <v>4683</v>
      </c>
      <c r="H452" s="22">
        <v>9250</v>
      </c>
    </row>
    <row r="453" spans="2:8" ht="20.25" thickBot="1" x14ac:dyDescent="0.45">
      <c r="B453" s="40" t="s">
        <v>716</v>
      </c>
      <c r="C453" s="72">
        <v>3326</v>
      </c>
      <c r="D453" s="72">
        <v>3457</v>
      </c>
      <c r="E453" s="72">
        <v>6783</v>
      </c>
      <c r="F453" s="22">
        <v>4275</v>
      </c>
      <c r="G453" s="22">
        <v>4403</v>
      </c>
      <c r="H453" s="22">
        <v>8678</v>
      </c>
    </row>
    <row r="454" spans="2:8" ht="20.25" thickBot="1" x14ac:dyDescent="0.45">
      <c r="B454" s="40" t="s">
        <v>744</v>
      </c>
      <c r="C454" s="72">
        <v>4069</v>
      </c>
      <c r="D454" s="72">
        <v>4360</v>
      </c>
      <c r="E454" s="72">
        <v>8429</v>
      </c>
      <c r="F454" s="22">
        <v>4466</v>
      </c>
      <c r="G454" s="22">
        <v>4503</v>
      </c>
      <c r="H454" s="22">
        <v>8969</v>
      </c>
    </row>
    <row r="455" spans="2:8" ht="20.25" thickBot="1" x14ac:dyDescent="0.45">
      <c r="B455" s="40" t="s">
        <v>745</v>
      </c>
      <c r="C455" s="72">
        <v>2325</v>
      </c>
      <c r="D455" s="72">
        <v>2388</v>
      </c>
      <c r="E455" s="72">
        <v>4713</v>
      </c>
      <c r="F455" s="22">
        <v>4346</v>
      </c>
      <c r="G455" s="22">
        <v>4791</v>
      </c>
      <c r="H455" s="22">
        <v>9137</v>
      </c>
    </row>
    <row r="456" spans="2:8" ht="20.25" thickBot="1" x14ac:dyDescent="0.45">
      <c r="B456" s="11" t="s">
        <v>717</v>
      </c>
      <c r="C456" s="69">
        <v>20387</v>
      </c>
      <c r="D456" s="69">
        <v>21386</v>
      </c>
      <c r="E456" s="69">
        <v>41773</v>
      </c>
      <c r="F456" s="307">
        <v>27246</v>
      </c>
      <c r="G456" s="307">
        <v>28552</v>
      </c>
      <c r="H456" s="307">
        <v>55798</v>
      </c>
    </row>
    <row r="457" spans="2:8" ht="20.25" thickBot="1" x14ac:dyDescent="0.45">
      <c r="B457" s="40" t="s">
        <v>718</v>
      </c>
      <c r="C457" s="72">
        <v>2705</v>
      </c>
      <c r="D457" s="72">
        <v>2868</v>
      </c>
      <c r="E457" s="72">
        <v>5573</v>
      </c>
      <c r="F457" s="22">
        <v>2841</v>
      </c>
      <c r="G457" s="22">
        <v>2873</v>
      </c>
      <c r="H457" s="22">
        <v>5714</v>
      </c>
    </row>
    <row r="458" spans="2:8" ht="20.25" thickBot="1" x14ac:dyDescent="0.45">
      <c r="B458" s="40" t="s">
        <v>719</v>
      </c>
      <c r="C458" s="72">
        <v>3694</v>
      </c>
      <c r="D458" s="72">
        <v>3819</v>
      </c>
      <c r="E458" s="72">
        <v>7513</v>
      </c>
      <c r="F458" s="22">
        <v>3542</v>
      </c>
      <c r="G458" s="22">
        <v>3875</v>
      </c>
      <c r="H458" s="22">
        <v>7417</v>
      </c>
    </row>
    <row r="459" spans="2:8" ht="20.25" thickBot="1" x14ac:dyDescent="0.45">
      <c r="B459" s="40" t="s">
        <v>720</v>
      </c>
      <c r="C459" s="72">
        <v>1240</v>
      </c>
      <c r="D459" s="72">
        <v>1329</v>
      </c>
      <c r="E459" s="72">
        <v>2569</v>
      </c>
      <c r="F459" s="22">
        <v>2156</v>
      </c>
      <c r="G459" s="22">
        <v>2229</v>
      </c>
      <c r="H459" s="22">
        <v>4385</v>
      </c>
    </row>
    <row r="460" spans="2:8" ht="20.25" thickBot="1" x14ac:dyDescent="0.45">
      <c r="B460" s="40" t="s">
        <v>746</v>
      </c>
      <c r="C460" s="72">
        <v>2282</v>
      </c>
      <c r="D460" s="72">
        <v>2293</v>
      </c>
      <c r="E460" s="72">
        <v>4575</v>
      </c>
      <c r="F460" s="22">
        <v>2222</v>
      </c>
      <c r="G460" s="22">
        <v>2408</v>
      </c>
      <c r="H460" s="22">
        <v>4630</v>
      </c>
    </row>
    <row r="461" spans="2:8" ht="20.25" thickBot="1" x14ac:dyDescent="0.45">
      <c r="B461" s="40" t="s">
        <v>747</v>
      </c>
      <c r="C461" s="72">
        <v>2687</v>
      </c>
      <c r="D461" s="72">
        <v>2691</v>
      </c>
      <c r="E461" s="72">
        <v>5378</v>
      </c>
      <c r="F461" s="22">
        <v>2912</v>
      </c>
      <c r="G461" s="22">
        <v>2935</v>
      </c>
      <c r="H461" s="22">
        <v>5847</v>
      </c>
    </row>
    <row r="462" spans="2:8" ht="20.25" thickBot="1" x14ac:dyDescent="0.45">
      <c r="B462" s="40" t="s">
        <v>721</v>
      </c>
      <c r="C462" s="72">
        <v>4809</v>
      </c>
      <c r="D462" s="72">
        <v>4877</v>
      </c>
      <c r="E462" s="72">
        <v>9686</v>
      </c>
      <c r="F462" s="22">
        <v>4656</v>
      </c>
      <c r="G462" s="22">
        <v>4639</v>
      </c>
      <c r="H462" s="22">
        <v>9295</v>
      </c>
    </row>
    <row r="463" spans="2:8" ht="20.25" thickBot="1" x14ac:dyDescent="0.45">
      <c r="B463" s="40" t="s">
        <v>722</v>
      </c>
      <c r="C463" s="72">
        <v>3126</v>
      </c>
      <c r="D463" s="72">
        <v>3133</v>
      </c>
      <c r="E463" s="72">
        <v>6259</v>
      </c>
      <c r="F463" s="22">
        <v>3770</v>
      </c>
      <c r="G463" s="22">
        <v>4027</v>
      </c>
      <c r="H463" s="22">
        <v>7797</v>
      </c>
    </row>
    <row r="464" spans="2:8" ht="20.25" thickBot="1" x14ac:dyDescent="0.45">
      <c r="B464" s="11" t="s">
        <v>723</v>
      </c>
      <c r="C464" s="69">
        <v>20543</v>
      </c>
      <c r="D464" s="69">
        <v>21010</v>
      </c>
      <c r="E464" s="69">
        <v>41553</v>
      </c>
      <c r="F464" s="307">
        <v>22099</v>
      </c>
      <c r="G464" s="307">
        <v>22986</v>
      </c>
      <c r="H464" s="307">
        <v>45085</v>
      </c>
    </row>
    <row r="465" spans="2:8" ht="20.25" thickBot="1" x14ac:dyDescent="0.45">
      <c r="B465" s="40" t="s">
        <v>748</v>
      </c>
      <c r="C465" s="72">
        <v>3081</v>
      </c>
      <c r="D465" s="72">
        <v>3329</v>
      </c>
      <c r="E465" s="72">
        <v>6410</v>
      </c>
      <c r="F465" s="22">
        <v>3551</v>
      </c>
      <c r="G465" s="22">
        <v>4046</v>
      </c>
      <c r="H465" s="22">
        <v>7597</v>
      </c>
    </row>
    <row r="466" spans="2:8" ht="20.25" thickBot="1" x14ac:dyDescent="0.45">
      <c r="B466" s="40" t="s">
        <v>724</v>
      </c>
      <c r="C466" s="72">
        <v>4043</v>
      </c>
      <c r="D466" s="72">
        <v>4088</v>
      </c>
      <c r="E466" s="72">
        <v>8131</v>
      </c>
      <c r="F466" s="22">
        <v>4325</v>
      </c>
      <c r="G466" s="22">
        <v>4254</v>
      </c>
      <c r="H466" s="22">
        <v>8579</v>
      </c>
    </row>
    <row r="467" spans="2:8" ht="20.25" thickBot="1" x14ac:dyDescent="0.45">
      <c r="B467" s="40" t="s">
        <v>725</v>
      </c>
      <c r="C467" s="72">
        <v>3834</v>
      </c>
      <c r="D467" s="72">
        <v>3792</v>
      </c>
      <c r="E467" s="72">
        <v>7626</v>
      </c>
      <c r="F467" s="22">
        <v>4189</v>
      </c>
      <c r="G467" s="22">
        <v>4283</v>
      </c>
      <c r="H467" s="22">
        <v>8472</v>
      </c>
    </row>
    <row r="468" spans="2:8" ht="20.25" thickBot="1" x14ac:dyDescent="0.45">
      <c r="B468" s="40" t="s">
        <v>749</v>
      </c>
      <c r="C468" s="72">
        <v>3758</v>
      </c>
      <c r="D468" s="72">
        <v>4003</v>
      </c>
      <c r="E468" s="72">
        <v>7761</v>
      </c>
      <c r="F468" s="22">
        <v>4230</v>
      </c>
      <c r="G468" s="22">
        <v>4403</v>
      </c>
      <c r="H468" s="22">
        <v>8633</v>
      </c>
    </row>
    <row r="469" spans="2:8" ht="20.25" thickBot="1" x14ac:dyDescent="0.45">
      <c r="B469" s="40" t="s">
        <v>750</v>
      </c>
      <c r="C469" s="72">
        <v>3537</v>
      </c>
      <c r="D469" s="72">
        <v>3839</v>
      </c>
      <c r="E469" s="72">
        <v>7376</v>
      </c>
      <c r="F469" s="22">
        <v>3691</v>
      </c>
      <c r="G469" s="22">
        <v>3799</v>
      </c>
      <c r="H469" s="22">
        <v>7490</v>
      </c>
    </row>
    <row r="470" spans="2:8" ht="20.25" thickBot="1" x14ac:dyDescent="0.45">
      <c r="B470" s="11" t="s">
        <v>726</v>
      </c>
      <c r="C470" s="69">
        <v>18253</v>
      </c>
      <c r="D470" s="69">
        <v>19051</v>
      </c>
      <c r="E470" s="69">
        <v>37304</v>
      </c>
      <c r="F470" s="307">
        <v>19986</v>
      </c>
      <c r="G470" s="307">
        <v>20785</v>
      </c>
      <c r="H470" s="307">
        <v>40771</v>
      </c>
    </row>
    <row r="471" spans="2:8" ht="20.25" thickBot="1" x14ac:dyDescent="0.45">
      <c r="B471" s="40" t="s">
        <v>727</v>
      </c>
      <c r="C471" s="72">
        <v>5620</v>
      </c>
      <c r="D471" s="72">
        <v>5455</v>
      </c>
      <c r="E471" s="72">
        <v>11075</v>
      </c>
      <c r="F471" s="22">
        <v>5954</v>
      </c>
      <c r="G471" s="22">
        <v>5896</v>
      </c>
      <c r="H471" s="22">
        <v>11850</v>
      </c>
    </row>
    <row r="472" spans="2:8" ht="20.25" thickBot="1" x14ac:dyDescent="0.45">
      <c r="B472" s="40" t="s">
        <v>728</v>
      </c>
      <c r="C472" s="72">
        <v>4144</v>
      </c>
      <c r="D472" s="72">
        <v>4095</v>
      </c>
      <c r="E472" s="72">
        <v>8239</v>
      </c>
      <c r="F472" s="22">
        <v>4401</v>
      </c>
      <c r="G472" s="22">
        <v>4140</v>
      </c>
      <c r="H472" s="22">
        <v>8541</v>
      </c>
    </row>
    <row r="473" spans="2:8" ht="20.25" thickBot="1" x14ac:dyDescent="0.45">
      <c r="B473" s="40" t="s">
        <v>729</v>
      </c>
      <c r="C473" s="72">
        <v>2125</v>
      </c>
      <c r="D473" s="72">
        <v>2062</v>
      </c>
      <c r="E473" s="72">
        <v>4187</v>
      </c>
      <c r="F473" s="22">
        <v>2904</v>
      </c>
      <c r="G473" s="22">
        <v>2916</v>
      </c>
      <c r="H473" s="22">
        <v>5820</v>
      </c>
    </row>
    <row r="474" spans="2:8" ht="20.25" thickBot="1" x14ac:dyDescent="0.45">
      <c r="B474" s="11" t="s">
        <v>730</v>
      </c>
      <c r="C474" s="69">
        <v>11889</v>
      </c>
      <c r="D474" s="69">
        <v>11612</v>
      </c>
      <c r="E474" s="69">
        <v>23501</v>
      </c>
      <c r="F474" s="307">
        <v>13259</v>
      </c>
      <c r="G474" s="307">
        <v>12952</v>
      </c>
      <c r="H474" s="307">
        <v>26211</v>
      </c>
    </row>
    <row r="475" spans="2:8" ht="20.25" thickBot="1" x14ac:dyDescent="0.45">
      <c r="B475" s="289" t="s">
        <v>731</v>
      </c>
      <c r="C475" s="302">
        <v>91356</v>
      </c>
      <c r="D475" s="302">
        <v>94310</v>
      </c>
      <c r="E475" s="302">
        <v>185666</v>
      </c>
      <c r="F475" s="302">
        <v>108462</v>
      </c>
      <c r="G475" s="302">
        <v>111973</v>
      </c>
      <c r="H475" s="302">
        <v>220435</v>
      </c>
    </row>
    <row r="476" spans="2:8" s="336" customFormat="1" x14ac:dyDescent="0.4">
      <c r="B476" s="308"/>
      <c r="C476" s="309"/>
      <c r="D476" s="309"/>
      <c r="E476" s="309"/>
      <c r="F476" s="309"/>
      <c r="G476" s="309"/>
      <c r="H476" s="309"/>
    </row>
    <row r="477" spans="2:8" ht="20.25" thickBot="1" x14ac:dyDescent="0.45">
      <c r="B477" s="8" t="s">
        <v>752</v>
      </c>
    </row>
    <row r="478" spans="2:8" ht="20.25" thickBot="1" x14ac:dyDescent="0.45">
      <c r="B478" s="394" t="s">
        <v>735</v>
      </c>
      <c r="C478" s="387">
        <v>2016</v>
      </c>
      <c r="D478" s="404"/>
      <c r="E478" s="388"/>
      <c r="F478" s="387">
        <v>2017</v>
      </c>
      <c r="G478" s="404"/>
      <c r="H478" s="388"/>
    </row>
    <row r="479" spans="2:8" ht="20.25" thickBot="1" x14ac:dyDescent="0.45">
      <c r="B479" s="400"/>
      <c r="C479" s="39" t="s">
        <v>4</v>
      </c>
      <c r="D479" s="39" t="s">
        <v>5</v>
      </c>
      <c r="E479" s="39" t="s">
        <v>6</v>
      </c>
      <c r="F479" s="39" t="s">
        <v>4</v>
      </c>
      <c r="G479" s="39" t="s">
        <v>5</v>
      </c>
      <c r="H479" s="39" t="s">
        <v>6</v>
      </c>
    </row>
    <row r="480" spans="2:8" ht="20.25" thickBot="1" x14ac:dyDescent="0.45">
      <c r="B480" s="40" t="s">
        <v>711</v>
      </c>
      <c r="C480" s="41">
        <v>11</v>
      </c>
      <c r="D480" s="41">
        <v>49</v>
      </c>
      <c r="E480" s="41">
        <v>60</v>
      </c>
      <c r="F480" s="125">
        <v>19</v>
      </c>
      <c r="G480" s="125">
        <v>54</v>
      </c>
      <c r="H480" s="125">
        <v>73</v>
      </c>
    </row>
    <row r="481" spans="2:8" ht="20.25" thickBot="1" x14ac:dyDescent="0.45">
      <c r="B481" s="40" t="s">
        <v>712</v>
      </c>
      <c r="C481" s="41">
        <v>17</v>
      </c>
      <c r="D481" s="41">
        <v>197</v>
      </c>
      <c r="E481" s="41">
        <v>214</v>
      </c>
      <c r="F481" s="125">
        <v>16</v>
      </c>
      <c r="G481" s="125">
        <v>185</v>
      </c>
      <c r="H481" s="125">
        <v>201</v>
      </c>
    </row>
    <row r="482" spans="2:8" ht="20.25" thickBot="1" x14ac:dyDescent="0.45">
      <c r="B482" s="40" t="s">
        <v>736</v>
      </c>
      <c r="C482" s="41">
        <v>5</v>
      </c>
      <c r="D482" s="41">
        <v>131</v>
      </c>
      <c r="E482" s="41">
        <v>136</v>
      </c>
      <c r="F482" s="125">
        <v>23</v>
      </c>
      <c r="G482" s="125">
        <v>240</v>
      </c>
      <c r="H482" s="125">
        <v>263</v>
      </c>
    </row>
    <row r="483" spans="2:8" ht="20.25" thickBot="1" x14ac:dyDescent="0.45">
      <c r="B483" s="40" t="s">
        <v>737</v>
      </c>
      <c r="C483" s="41">
        <v>59</v>
      </c>
      <c r="D483" s="41">
        <v>213</v>
      </c>
      <c r="E483" s="41">
        <v>272</v>
      </c>
      <c r="F483" s="125">
        <v>33</v>
      </c>
      <c r="G483" s="125">
        <v>245</v>
      </c>
      <c r="H483" s="125">
        <v>278</v>
      </c>
    </row>
    <row r="484" spans="2:8" ht="20.25" thickBot="1" x14ac:dyDescent="0.45">
      <c r="B484" s="40" t="s">
        <v>738</v>
      </c>
      <c r="C484" s="41">
        <v>35</v>
      </c>
      <c r="D484" s="41">
        <v>136</v>
      </c>
      <c r="E484" s="41">
        <v>171</v>
      </c>
      <c r="F484" s="125">
        <v>40</v>
      </c>
      <c r="G484" s="125">
        <v>144</v>
      </c>
      <c r="H484" s="125">
        <v>184</v>
      </c>
    </row>
    <row r="485" spans="2:8" ht="20.25" thickBot="1" x14ac:dyDescent="0.45">
      <c r="B485" s="40" t="s">
        <v>739</v>
      </c>
      <c r="C485" s="41">
        <v>17</v>
      </c>
      <c r="D485" s="41">
        <v>138</v>
      </c>
      <c r="E485" s="41">
        <v>155</v>
      </c>
      <c r="F485" s="125">
        <v>18</v>
      </c>
      <c r="G485" s="125">
        <v>138</v>
      </c>
      <c r="H485" s="125">
        <v>156</v>
      </c>
    </row>
    <row r="486" spans="2:8" ht="20.25" thickBot="1" x14ac:dyDescent="0.45">
      <c r="B486" s="40" t="s">
        <v>740</v>
      </c>
      <c r="C486" s="41">
        <v>9</v>
      </c>
      <c r="D486" s="41">
        <v>50</v>
      </c>
      <c r="E486" s="41">
        <v>59</v>
      </c>
      <c r="F486" s="125">
        <v>12</v>
      </c>
      <c r="G486" s="125">
        <v>62</v>
      </c>
      <c r="H486" s="125">
        <v>74</v>
      </c>
    </row>
    <row r="487" spans="2:8" ht="20.25" thickBot="1" x14ac:dyDescent="0.45">
      <c r="B487" s="40" t="s">
        <v>713</v>
      </c>
      <c r="C487" s="41">
        <v>14</v>
      </c>
      <c r="D487" s="41">
        <v>110</v>
      </c>
      <c r="E487" s="41">
        <v>124</v>
      </c>
      <c r="F487" s="125">
        <v>26</v>
      </c>
      <c r="G487" s="125">
        <v>127</v>
      </c>
      <c r="H487" s="125">
        <v>153</v>
      </c>
    </row>
    <row r="488" spans="2:8" ht="20.25" thickBot="1" x14ac:dyDescent="0.45">
      <c r="B488" s="11" t="s">
        <v>714</v>
      </c>
      <c r="C488" s="70">
        <v>167</v>
      </c>
      <c r="D488" s="70">
        <v>1024</v>
      </c>
      <c r="E488" s="70">
        <v>1191</v>
      </c>
      <c r="F488" s="86">
        <v>187</v>
      </c>
      <c r="G488" s="84">
        <v>1195</v>
      </c>
      <c r="H488" s="84">
        <v>1382</v>
      </c>
    </row>
    <row r="489" spans="2:8" ht="20.25" thickBot="1" x14ac:dyDescent="0.45">
      <c r="B489" s="40" t="s">
        <v>741</v>
      </c>
      <c r="C489" s="41">
        <v>19</v>
      </c>
      <c r="D489" s="41">
        <v>135</v>
      </c>
      <c r="E489" s="41">
        <v>154</v>
      </c>
      <c r="F489" s="125">
        <v>35</v>
      </c>
      <c r="G489" s="125">
        <v>177</v>
      </c>
      <c r="H489" s="125">
        <v>212</v>
      </c>
    </row>
    <row r="490" spans="2:8" ht="20.25" thickBot="1" x14ac:dyDescent="0.45">
      <c r="B490" s="40" t="s">
        <v>742</v>
      </c>
      <c r="C490" s="41">
        <v>19</v>
      </c>
      <c r="D490" s="41">
        <v>85</v>
      </c>
      <c r="E490" s="41">
        <v>104</v>
      </c>
      <c r="F490" s="125">
        <v>25</v>
      </c>
      <c r="G490" s="125">
        <v>121</v>
      </c>
      <c r="H490" s="125">
        <v>146</v>
      </c>
    </row>
    <row r="491" spans="2:8" ht="20.25" thickBot="1" x14ac:dyDescent="0.45">
      <c r="B491" s="40" t="s">
        <v>743</v>
      </c>
      <c r="C491" s="41">
        <v>25</v>
      </c>
      <c r="D491" s="41">
        <v>58</v>
      </c>
      <c r="E491" s="41">
        <v>83</v>
      </c>
      <c r="F491" s="125">
        <v>30</v>
      </c>
      <c r="G491" s="125">
        <v>70</v>
      </c>
      <c r="H491" s="125">
        <v>100</v>
      </c>
    </row>
    <row r="492" spans="2:8" ht="20.25" thickBot="1" x14ac:dyDescent="0.45">
      <c r="B492" s="40" t="s">
        <v>715</v>
      </c>
      <c r="C492" s="41">
        <v>27</v>
      </c>
      <c r="D492" s="41">
        <v>134</v>
      </c>
      <c r="E492" s="41">
        <v>161</v>
      </c>
      <c r="F492" s="125">
        <v>32</v>
      </c>
      <c r="G492" s="125">
        <v>175</v>
      </c>
      <c r="H492" s="125">
        <v>207</v>
      </c>
    </row>
    <row r="493" spans="2:8" ht="20.25" thickBot="1" x14ac:dyDescent="0.45">
      <c r="B493" s="40" t="s">
        <v>716</v>
      </c>
      <c r="C493" s="41">
        <v>95</v>
      </c>
      <c r="D493" s="41">
        <v>170</v>
      </c>
      <c r="E493" s="41">
        <v>265</v>
      </c>
      <c r="F493" s="125">
        <v>98</v>
      </c>
      <c r="G493" s="125">
        <v>228</v>
      </c>
      <c r="H493" s="125">
        <v>326</v>
      </c>
    </row>
    <row r="494" spans="2:8" ht="20.25" thickBot="1" x14ac:dyDescent="0.45">
      <c r="B494" s="40" t="s">
        <v>744</v>
      </c>
      <c r="C494" s="41">
        <v>74</v>
      </c>
      <c r="D494" s="41">
        <v>131</v>
      </c>
      <c r="E494" s="41">
        <v>205</v>
      </c>
      <c r="F494" s="125">
        <v>79</v>
      </c>
      <c r="G494" s="125">
        <v>145</v>
      </c>
      <c r="H494" s="125">
        <v>224</v>
      </c>
    </row>
    <row r="495" spans="2:8" ht="20.25" thickBot="1" x14ac:dyDescent="0.45">
      <c r="B495" s="40" t="s">
        <v>745</v>
      </c>
      <c r="C495" s="41">
        <v>19</v>
      </c>
      <c r="D495" s="41">
        <v>77</v>
      </c>
      <c r="E495" s="41">
        <v>96</v>
      </c>
      <c r="F495" s="125">
        <v>42</v>
      </c>
      <c r="G495" s="125">
        <v>161</v>
      </c>
      <c r="H495" s="125">
        <v>203</v>
      </c>
    </row>
    <row r="496" spans="2:8" ht="20.25" thickBot="1" x14ac:dyDescent="0.45">
      <c r="B496" s="11" t="s">
        <v>717</v>
      </c>
      <c r="C496" s="70">
        <v>278</v>
      </c>
      <c r="D496" s="70">
        <v>790</v>
      </c>
      <c r="E496" s="70">
        <v>1068</v>
      </c>
      <c r="F496" s="85">
        <v>341</v>
      </c>
      <c r="G496" s="52">
        <v>1077</v>
      </c>
      <c r="H496" s="52">
        <v>1418</v>
      </c>
    </row>
    <row r="497" spans="2:8" ht="20.25" thickBot="1" x14ac:dyDescent="0.45">
      <c r="B497" s="40" t="s">
        <v>718</v>
      </c>
      <c r="C497" s="41">
        <v>61</v>
      </c>
      <c r="D497" s="41">
        <v>138</v>
      </c>
      <c r="E497" s="41">
        <v>199</v>
      </c>
      <c r="F497" s="125">
        <v>64</v>
      </c>
      <c r="G497" s="125">
        <v>152</v>
      </c>
      <c r="H497" s="125">
        <v>216</v>
      </c>
    </row>
    <row r="498" spans="2:8" ht="20.25" thickBot="1" x14ac:dyDescent="0.45">
      <c r="B498" s="40" t="s">
        <v>719</v>
      </c>
      <c r="C498" s="41">
        <v>72</v>
      </c>
      <c r="D498" s="41">
        <v>152</v>
      </c>
      <c r="E498" s="41">
        <v>224</v>
      </c>
      <c r="F498" s="125">
        <v>56</v>
      </c>
      <c r="G498" s="125">
        <v>142</v>
      </c>
      <c r="H498" s="125">
        <v>198</v>
      </c>
    </row>
    <row r="499" spans="2:8" ht="20.25" thickBot="1" x14ac:dyDescent="0.45">
      <c r="B499" s="40" t="s">
        <v>720</v>
      </c>
      <c r="C499" s="41">
        <v>28</v>
      </c>
      <c r="D499" s="41">
        <v>73</v>
      </c>
      <c r="E499" s="41">
        <v>101</v>
      </c>
      <c r="F499" s="125">
        <v>26</v>
      </c>
      <c r="G499" s="125">
        <v>96</v>
      </c>
      <c r="H499" s="125">
        <v>122</v>
      </c>
    </row>
    <row r="500" spans="2:8" ht="20.25" thickBot="1" x14ac:dyDescent="0.45">
      <c r="B500" s="40" t="s">
        <v>746</v>
      </c>
      <c r="C500" s="41">
        <v>24</v>
      </c>
      <c r="D500" s="41">
        <v>78</v>
      </c>
      <c r="E500" s="41">
        <v>102</v>
      </c>
      <c r="F500" s="125">
        <v>24</v>
      </c>
      <c r="G500" s="125">
        <v>81</v>
      </c>
      <c r="H500" s="125">
        <v>105</v>
      </c>
    </row>
    <row r="501" spans="2:8" ht="20.25" thickBot="1" x14ac:dyDescent="0.45">
      <c r="B501" s="40" t="s">
        <v>747</v>
      </c>
      <c r="C501" s="41">
        <v>46</v>
      </c>
      <c r="D501" s="41">
        <v>104</v>
      </c>
      <c r="E501" s="41">
        <v>150</v>
      </c>
      <c r="F501" s="125">
        <v>35</v>
      </c>
      <c r="G501" s="125">
        <v>104</v>
      </c>
      <c r="H501" s="125">
        <v>139</v>
      </c>
    </row>
    <row r="502" spans="2:8" ht="20.25" thickBot="1" x14ac:dyDescent="0.45">
      <c r="B502" s="40" t="s">
        <v>721</v>
      </c>
      <c r="C502" s="41">
        <v>162</v>
      </c>
      <c r="D502" s="41">
        <v>267</v>
      </c>
      <c r="E502" s="41">
        <v>429</v>
      </c>
      <c r="F502" s="125">
        <v>107</v>
      </c>
      <c r="G502" s="125">
        <v>239</v>
      </c>
      <c r="H502" s="125">
        <v>346</v>
      </c>
    </row>
    <row r="503" spans="2:8" ht="20.25" thickBot="1" x14ac:dyDescent="0.45">
      <c r="B503" s="40" t="s">
        <v>722</v>
      </c>
      <c r="C503" s="41">
        <v>62</v>
      </c>
      <c r="D503" s="41">
        <v>202</v>
      </c>
      <c r="E503" s="41">
        <v>264</v>
      </c>
      <c r="F503" s="125">
        <v>60</v>
      </c>
      <c r="G503" s="125">
        <v>210</v>
      </c>
      <c r="H503" s="125">
        <v>270</v>
      </c>
    </row>
    <row r="504" spans="2:8" ht="20.25" thickBot="1" x14ac:dyDescent="0.45">
      <c r="B504" s="11" t="s">
        <v>723</v>
      </c>
      <c r="C504" s="70">
        <v>455</v>
      </c>
      <c r="D504" s="69">
        <v>1014</v>
      </c>
      <c r="E504" s="69">
        <v>1469</v>
      </c>
      <c r="F504" s="85">
        <v>372</v>
      </c>
      <c r="G504" s="52">
        <v>1024</v>
      </c>
      <c r="H504" s="52">
        <v>1396</v>
      </c>
    </row>
    <row r="505" spans="2:8" ht="20.25" thickBot="1" x14ac:dyDescent="0.45">
      <c r="B505" s="40" t="s">
        <v>748</v>
      </c>
      <c r="C505" s="41">
        <v>52</v>
      </c>
      <c r="D505" s="41">
        <v>106</v>
      </c>
      <c r="E505" s="41">
        <v>158</v>
      </c>
      <c r="F505" s="125">
        <v>75</v>
      </c>
      <c r="G505" s="125">
        <v>169</v>
      </c>
      <c r="H505" s="125">
        <v>244</v>
      </c>
    </row>
    <row r="506" spans="2:8" ht="20.25" thickBot="1" x14ac:dyDescent="0.45">
      <c r="B506" s="40" t="s">
        <v>724</v>
      </c>
      <c r="C506" s="41">
        <v>37</v>
      </c>
      <c r="D506" s="41">
        <v>152</v>
      </c>
      <c r="E506" s="41">
        <v>189</v>
      </c>
      <c r="F506" s="125">
        <v>41</v>
      </c>
      <c r="G506" s="125">
        <v>159</v>
      </c>
      <c r="H506" s="125">
        <v>200</v>
      </c>
    </row>
    <row r="507" spans="2:8" ht="20.25" thickBot="1" x14ac:dyDescent="0.45">
      <c r="B507" s="40" t="s">
        <v>725</v>
      </c>
      <c r="C507" s="41">
        <v>54</v>
      </c>
      <c r="D507" s="41">
        <v>161</v>
      </c>
      <c r="E507" s="41">
        <v>215</v>
      </c>
      <c r="F507" s="125">
        <v>47</v>
      </c>
      <c r="G507" s="125">
        <v>190</v>
      </c>
      <c r="H507" s="125">
        <v>237</v>
      </c>
    </row>
    <row r="508" spans="2:8" ht="20.25" thickBot="1" x14ac:dyDescent="0.45">
      <c r="B508" s="40" t="s">
        <v>749</v>
      </c>
      <c r="C508" s="41">
        <v>65</v>
      </c>
      <c r="D508" s="41">
        <v>232</v>
      </c>
      <c r="E508" s="41">
        <v>297</v>
      </c>
      <c r="F508" s="125">
        <v>76</v>
      </c>
      <c r="G508" s="125">
        <v>255</v>
      </c>
      <c r="H508" s="125">
        <v>331</v>
      </c>
    </row>
    <row r="509" spans="2:8" ht="20.25" thickBot="1" x14ac:dyDescent="0.45">
      <c r="B509" s="40" t="s">
        <v>750</v>
      </c>
      <c r="C509" s="41">
        <v>17</v>
      </c>
      <c r="D509" s="41">
        <v>124</v>
      </c>
      <c r="E509" s="41">
        <v>141</v>
      </c>
      <c r="F509" s="125">
        <v>21</v>
      </c>
      <c r="G509" s="125">
        <v>154</v>
      </c>
      <c r="H509" s="125">
        <v>175</v>
      </c>
    </row>
    <row r="510" spans="2:8" ht="20.25" thickBot="1" x14ac:dyDescent="0.45">
      <c r="B510" s="11" t="s">
        <v>726</v>
      </c>
      <c r="C510" s="70">
        <v>225</v>
      </c>
      <c r="D510" s="70">
        <v>775</v>
      </c>
      <c r="E510" s="69">
        <v>1000</v>
      </c>
      <c r="F510" s="85">
        <v>260</v>
      </c>
      <c r="G510" s="85">
        <v>927</v>
      </c>
      <c r="H510" s="52">
        <v>1187</v>
      </c>
    </row>
    <row r="511" spans="2:8" ht="20.25" thickBot="1" x14ac:dyDescent="0.45">
      <c r="B511" s="40" t="s">
        <v>727</v>
      </c>
      <c r="C511" s="41">
        <v>92</v>
      </c>
      <c r="D511" s="41">
        <v>475</v>
      </c>
      <c r="E511" s="41">
        <v>567</v>
      </c>
      <c r="F511" s="125">
        <v>97</v>
      </c>
      <c r="G511" s="125">
        <v>571</v>
      </c>
      <c r="H511" s="125">
        <v>668</v>
      </c>
    </row>
    <row r="512" spans="2:8" ht="20.25" thickBot="1" x14ac:dyDescent="0.45">
      <c r="B512" s="40" t="s">
        <v>728</v>
      </c>
      <c r="C512" s="41">
        <v>64</v>
      </c>
      <c r="D512" s="41">
        <v>420</v>
      </c>
      <c r="E512" s="41">
        <v>484</v>
      </c>
      <c r="F512" s="125">
        <v>61</v>
      </c>
      <c r="G512" s="125">
        <v>395</v>
      </c>
      <c r="H512" s="125">
        <v>456</v>
      </c>
    </row>
    <row r="513" spans="2:8" ht="20.25" thickBot="1" x14ac:dyDescent="0.45">
      <c r="B513" s="40" t="s">
        <v>729</v>
      </c>
      <c r="C513" s="41">
        <v>27</v>
      </c>
      <c r="D513" s="41">
        <v>190</v>
      </c>
      <c r="E513" s="41">
        <v>217</v>
      </c>
      <c r="F513" s="125">
        <v>49</v>
      </c>
      <c r="G513" s="125">
        <v>256</v>
      </c>
      <c r="H513" s="125">
        <v>305</v>
      </c>
    </row>
    <row r="514" spans="2:8" ht="20.25" thickBot="1" x14ac:dyDescent="0.45">
      <c r="B514" s="11" t="s">
        <v>730</v>
      </c>
      <c r="C514" s="70">
        <v>183</v>
      </c>
      <c r="D514" s="69">
        <v>1085</v>
      </c>
      <c r="E514" s="69">
        <v>1268</v>
      </c>
      <c r="F514" s="85">
        <v>207</v>
      </c>
      <c r="G514" s="52">
        <v>1222</v>
      </c>
      <c r="H514" s="52">
        <v>1429</v>
      </c>
    </row>
    <row r="515" spans="2:8" ht="20.25" thickBot="1" x14ac:dyDescent="0.45">
      <c r="B515" s="289" t="s">
        <v>731</v>
      </c>
      <c r="C515" s="302">
        <v>1308</v>
      </c>
      <c r="D515" s="302">
        <v>4688</v>
      </c>
      <c r="E515" s="302">
        <v>5996</v>
      </c>
      <c r="F515" s="90">
        <v>1367</v>
      </c>
      <c r="G515" s="90">
        <v>5445</v>
      </c>
      <c r="H515" s="90">
        <v>6812</v>
      </c>
    </row>
  </sheetData>
  <mergeCells count="45">
    <mergeCell ref="G103:I103"/>
    <mergeCell ref="B478:B479"/>
    <mergeCell ref="C478:E478"/>
    <mergeCell ref="F478:H478"/>
    <mergeCell ref="B398:B399"/>
    <mergeCell ref="C398:D398"/>
    <mergeCell ref="E398:F398"/>
    <mergeCell ref="B438:B439"/>
    <mergeCell ref="C438:E438"/>
    <mergeCell ref="F438:H438"/>
    <mergeCell ref="C190:D190"/>
    <mergeCell ref="E190:F190"/>
    <mergeCell ref="B157:B158"/>
    <mergeCell ref="C157:D157"/>
    <mergeCell ref="E157:F157"/>
    <mergeCell ref="B165:B166"/>
    <mergeCell ref="B4:B5"/>
    <mergeCell ref="B16:D16"/>
    <mergeCell ref="B19:D19"/>
    <mergeCell ref="C103:C104"/>
    <mergeCell ref="D103:F103"/>
    <mergeCell ref="C24:D24"/>
    <mergeCell ref="C34:D34"/>
    <mergeCell ref="C181:D181"/>
    <mergeCell ref="E181:F181"/>
    <mergeCell ref="B103:B104"/>
    <mergeCell ref="B286:F286"/>
    <mergeCell ref="B294:F294"/>
    <mergeCell ref="B210:B211"/>
    <mergeCell ref="C210:E210"/>
    <mergeCell ref="F210:H210"/>
    <mergeCell ref="B218:B219"/>
    <mergeCell ref="C218:E218"/>
    <mergeCell ref="F218:H218"/>
    <mergeCell ref="C165:D165"/>
    <mergeCell ref="E165:F165"/>
    <mergeCell ref="B173:B174"/>
    <mergeCell ref="C173:D173"/>
    <mergeCell ref="E173:F173"/>
    <mergeCell ref="B382:B383"/>
    <mergeCell ref="C382:H382"/>
    <mergeCell ref="I382:K382"/>
    <mergeCell ref="B390:B391"/>
    <mergeCell ref="C390:E390"/>
    <mergeCell ref="F390:H390"/>
  </mergeCells>
  <hyperlinks>
    <hyperlink ref="B261" location="_ftn1" display="_ftn1"/>
    <hyperlink ref="B267" location="_ftn2" display="_ftn2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K477"/>
  <sheetViews>
    <sheetView topLeftCell="A360" workbookViewId="0">
      <selection activeCell="B2" sqref="B2"/>
    </sheetView>
  </sheetViews>
  <sheetFormatPr defaultRowHeight="15" x14ac:dyDescent="0.25"/>
  <cols>
    <col min="2" max="2" width="49.7109375" customWidth="1"/>
    <col min="3" max="3" width="14" customWidth="1"/>
    <col min="4" max="4" width="13.42578125" customWidth="1"/>
    <col min="5" max="5" width="13.5703125" customWidth="1"/>
    <col min="6" max="6" width="12.85546875" customWidth="1"/>
    <col min="7" max="7" width="14.85546875" customWidth="1"/>
    <col min="8" max="9" width="11.85546875" customWidth="1"/>
  </cols>
  <sheetData>
    <row r="1" spans="2:6" ht="19.5" x14ac:dyDescent="0.25">
      <c r="B1" s="115" t="s">
        <v>232</v>
      </c>
    </row>
    <row r="3" spans="2:6" ht="20.25" thickBot="1" x14ac:dyDescent="0.3">
      <c r="B3" s="8" t="s">
        <v>233</v>
      </c>
    </row>
    <row r="4" spans="2:6" ht="26.25" customHeight="1" thickBot="1" x14ac:dyDescent="0.3">
      <c r="B4" s="30" t="s">
        <v>234</v>
      </c>
      <c r="C4" s="31">
        <v>2016</v>
      </c>
      <c r="D4" s="31">
        <v>2017</v>
      </c>
    </row>
    <row r="5" spans="2:6" ht="22.5" customHeight="1" thickBot="1" x14ac:dyDescent="0.3">
      <c r="B5" s="32" t="s">
        <v>98</v>
      </c>
      <c r="C5" s="116">
        <v>2842</v>
      </c>
      <c r="D5" s="116">
        <v>2877</v>
      </c>
    </row>
    <row r="6" spans="2:6" ht="21" customHeight="1" thickBot="1" x14ac:dyDescent="0.3">
      <c r="B6" s="13" t="s">
        <v>99</v>
      </c>
      <c r="C6" s="23">
        <v>2716</v>
      </c>
      <c r="D6" s="23">
        <v>2761</v>
      </c>
    </row>
    <row r="7" spans="2:6" ht="21.75" customHeight="1" thickBot="1" x14ac:dyDescent="0.3">
      <c r="B7" s="13" t="s">
        <v>235</v>
      </c>
      <c r="C7" s="53">
        <v>126</v>
      </c>
      <c r="D7" s="53">
        <v>116</v>
      </c>
    </row>
    <row r="8" spans="2:6" ht="23.25" customHeight="1" thickBot="1" x14ac:dyDescent="0.3">
      <c r="B8" s="32" t="s">
        <v>236</v>
      </c>
      <c r="C8" s="116">
        <v>31437</v>
      </c>
      <c r="D8" s="116">
        <v>31927</v>
      </c>
    </row>
    <row r="9" spans="2:6" ht="23.25" customHeight="1" thickBot="1" x14ac:dyDescent="0.3">
      <c r="B9" s="13" t="s">
        <v>102</v>
      </c>
      <c r="C9" s="53">
        <v>81</v>
      </c>
      <c r="D9" s="53">
        <v>80</v>
      </c>
    </row>
    <row r="10" spans="2:6" ht="23.25" customHeight="1" thickBot="1" x14ac:dyDescent="0.3">
      <c r="B10" s="32" t="s">
        <v>237</v>
      </c>
      <c r="C10" s="116">
        <v>58560</v>
      </c>
      <c r="D10" s="116">
        <v>59572</v>
      </c>
    </row>
    <row r="11" spans="2:6" ht="16.5" customHeight="1" thickBot="1" x14ac:dyDescent="0.3">
      <c r="B11" s="13" t="s">
        <v>238</v>
      </c>
      <c r="C11" s="53">
        <v>43</v>
      </c>
      <c r="D11" s="53">
        <v>43</v>
      </c>
    </row>
    <row r="12" spans="2:6" ht="21.75" customHeight="1" thickBot="1" x14ac:dyDescent="0.3">
      <c r="B12" s="32" t="s">
        <v>103</v>
      </c>
      <c r="C12" s="116">
        <v>547057</v>
      </c>
      <c r="D12" s="116">
        <v>403983</v>
      </c>
    </row>
    <row r="13" spans="2:6" ht="19.5" customHeight="1" thickBot="1" x14ac:dyDescent="0.3">
      <c r="B13" s="13" t="s">
        <v>104</v>
      </c>
      <c r="C13" s="53">
        <v>5</v>
      </c>
      <c r="D13" s="53">
        <v>6</v>
      </c>
    </row>
    <row r="15" spans="2:6" ht="20.25" thickBot="1" x14ac:dyDescent="0.3">
      <c r="B15" s="8" t="s">
        <v>239</v>
      </c>
    </row>
    <row r="16" spans="2:6" ht="20.25" thickBot="1" x14ac:dyDescent="0.3">
      <c r="B16" s="394" t="s">
        <v>108</v>
      </c>
      <c r="C16" s="387">
        <v>2016</v>
      </c>
      <c r="D16" s="388"/>
      <c r="E16" s="387">
        <v>2017</v>
      </c>
      <c r="F16" s="388"/>
    </row>
    <row r="17" spans="2:6" ht="39.75" thickBot="1" x14ac:dyDescent="0.3">
      <c r="B17" s="400"/>
      <c r="C17" s="117" t="s">
        <v>98</v>
      </c>
      <c r="D17" s="54" t="s">
        <v>240</v>
      </c>
      <c r="E17" s="117" t="s">
        <v>98</v>
      </c>
      <c r="F17" s="54" t="s">
        <v>240</v>
      </c>
    </row>
    <row r="18" spans="2:6" ht="20.25" thickBot="1" x14ac:dyDescent="0.3">
      <c r="B18" s="13" t="s">
        <v>110</v>
      </c>
      <c r="C18" s="21">
        <v>725</v>
      </c>
      <c r="D18" s="21">
        <v>1063</v>
      </c>
      <c r="E18" s="21">
        <v>725</v>
      </c>
      <c r="F18" s="68">
        <v>1099</v>
      </c>
    </row>
    <row r="19" spans="2:6" ht="20.25" thickBot="1" x14ac:dyDescent="0.3">
      <c r="B19" s="13" t="s">
        <v>111</v>
      </c>
      <c r="C19" s="22">
        <v>1769</v>
      </c>
      <c r="D19" s="21">
        <v>935</v>
      </c>
      <c r="E19" s="22">
        <v>1774</v>
      </c>
      <c r="F19" s="68">
        <v>929</v>
      </c>
    </row>
    <row r="20" spans="2:6" ht="20.25" thickBot="1" x14ac:dyDescent="0.3">
      <c r="B20" s="13" t="s">
        <v>112</v>
      </c>
      <c r="C20" s="21">
        <v>348</v>
      </c>
      <c r="D20" s="21">
        <v>350</v>
      </c>
      <c r="E20" s="21">
        <v>378</v>
      </c>
      <c r="F20" s="68">
        <v>254</v>
      </c>
    </row>
    <row r="21" spans="2:6" ht="20.25" thickBot="1" x14ac:dyDescent="0.3">
      <c r="B21" s="11" t="s">
        <v>6</v>
      </c>
      <c r="C21" s="69">
        <v>2842</v>
      </c>
      <c r="D21" s="70">
        <v>896</v>
      </c>
      <c r="E21" s="69">
        <v>2877</v>
      </c>
      <c r="F21" s="70">
        <v>883</v>
      </c>
    </row>
    <row r="23" spans="2:6" ht="20.25" thickBot="1" x14ac:dyDescent="0.3">
      <c r="B23" s="8" t="s">
        <v>241</v>
      </c>
    </row>
    <row r="24" spans="2:6" ht="20.25" thickBot="1" x14ac:dyDescent="0.3">
      <c r="B24" s="394" t="s">
        <v>108</v>
      </c>
      <c r="C24" s="387">
        <v>2016</v>
      </c>
      <c r="D24" s="405"/>
      <c r="E24" s="406">
        <v>2017</v>
      </c>
      <c r="F24" s="405"/>
    </row>
    <row r="25" spans="2:6" ht="35.25" thickBot="1" x14ac:dyDescent="0.3">
      <c r="B25" s="400"/>
      <c r="C25" s="118" t="s">
        <v>242</v>
      </c>
      <c r="D25" s="119" t="s">
        <v>243</v>
      </c>
      <c r="E25" s="118" t="s">
        <v>242</v>
      </c>
      <c r="F25" s="119" t="s">
        <v>243</v>
      </c>
    </row>
    <row r="26" spans="2:6" ht="20.25" thickBot="1" x14ac:dyDescent="0.3">
      <c r="B26" s="13" t="s">
        <v>110</v>
      </c>
      <c r="C26" s="58">
        <v>8781</v>
      </c>
      <c r="D26" s="56">
        <v>88</v>
      </c>
      <c r="E26" s="58">
        <v>9073</v>
      </c>
      <c r="F26" s="56">
        <v>88</v>
      </c>
    </row>
    <row r="27" spans="2:6" ht="20.25" thickBot="1" x14ac:dyDescent="0.3">
      <c r="B27" s="13" t="s">
        <v>111</v>
      </c>
      <c r="C27" s="58">
        <v>19636</v>
      </c>
      <c r="D27" s="56">
        <v>84</v>
      </c>
      <c r="E27" s="58">
        <v>19849</v>
      </c>
      <c r="F27" s="56">
        <v>83</v>
      </c>
    </row>
    <row r="28" spans="2:6" ht="20.25" thickBot="1" x14ac:dyDescent="0.3">
      <c r="B28" s="13" t="s">
        <v>112</v>
      </c>
      <c r="C28" s="58">
        <v>3020</v>
      </c>
      <c r="D28" s="56">
        <v>40</v>
      </c>
      <c r="E28" s="58">
        <v>3005</v>
      </c>
      <c r="F28" s="56">
        <v>32</v>
      </c>
    </row>
    <row r="29" spans="2:6" ht="20.25" thickBot="1" x14ac:dyDescent="0.3">
      <c r="B29" s="11" t="s">
        <v>6</v>
      </c>
      <c r="C29" s="66">
        <v>31437</v>
      </c>
      <c r="D29" s="67">
        <v>81</v>
      </c>
      <c r="E29" s="66">
        <v>31927</v>
      </c>
      <c r="F29" s="67">
        <v>80</v>
      </c>
    </row>
    <row r="31" spans="2:6" ht="20.25" thickBot="1" x14ac:dyDescent="0.3">
      <c r="B31" s="8" t="s">
        <v>244</v>
      </c>
    </row>
    <row r="32" spans="2:6" ht="20.25" thickBot="1" x14ac:dyDescent="0.3">
      <c r="B32" s="394" t="s">
        <v>108</v>
      </c>
      <c r="C32" s="387">
        <v>2016</v>
      </c>
      <c r="D32" s="405"/>
      <c r="E32" s="406">
        <v>2017</v>
      </c>
      <c r="F32" s="405"/>
    </row>
    <row r="33" spans="2:6" ht="39.75" thickBot="1" x14ac:dyDescent="0.3">
      <c r="B33" s="400"/>
      <c r="C33" s="120" t="s">
        <v>245</v>
      </c>
      <c r="D33" s="39" t="s">
        <v>246</v>
      </c>
      <c r="E33" s="120" t="s">
        <v>245</v>
      </c>
      <c r="F33" s="39" t="s">
        <v>246</v>
      </c>
    </row>
    <row r="34" spans="2:6" ht="20.25" thickBot="1" x14ac:dyDescent="0.3">
      <c r="B34" s="13" t="s">
        <v>110</v>
      </c>
      <c r="C34" s="22">
        <v>17021</v>
      </c>
      <c r="D34" s="68">
        <v>45</v>
      </c>
      <c r="E34" s="22">
        <v>17680</v>
      </c>
      <c r="F34" s="68">
        <v>45</v>
      </c>
    </row>
    <row r="35" spans="2:6" ht="20.25" thickBot="1" x14ac:dyDescent="0.3">
      <c r="B35" s="13" t="s">
        <v>111</v>
      </c>
      <c r="C35" s="22">
        <v>37986</v>
      </c>
      <c r="D35" s="68">
        <v>44</v>
      </c>
      <c r="E35" s="22">
        <v>38602</v>
      </c>
      <c r="F35" s="68">
        <v>43</v>
      </c>
    </row>
    <row r="36" spans="2:6" ht="20.25" thickBot="1" x14ac:dyDescent="0.3">
      <c r="B36" s="13" t="s">
        <v>112</v>
      </c>
      <c r="C36" s="22">
        <v>3553</v>
      </c>
      <c r="D36" s="68">
        <v>34</v>
      </c>
      <c r="E36" s="22">
        <v>3290</v>
      </c>
      <c r="F36" s="68">
        <v>29</v>
      </c>
    </row>
    <row r="37" spans="2:6" ht="20.25" thickBot="1" x14ac:dyDescent="0.3">
      <c r="B37" s="11" t="s">
        <v>6</v>
      </c>
      <c r="C37" s="69">
        <v>58560</v>
      </c>
      <c r="D37" s="70">
        <v>43</v>
      </c>
      <c r="E37" s="69">
        <v>59572</v>
      </c>
      <c r="F37" s="70">
        <v>43</v>
      </c>
    </row>
    <row r="39" spans="2:6" ht="20.25" thickBot="1" x14ac:dyDescent="0.3">
      <c r="B39" s="8" t="s">
        <v>247</v>
      </c>
    </row>
    <row r="40" spans="2:6" ht="20.25" thickBot="1" x14ac:dyDescent="0.3">
      <c r="B40" s="394" t="s">
        <v>108</v>
      </c>
      <c r="C40" s="387">
        <v>2016</v>
      </c>
      <c r="D40" s="405"/>
      <c r="E40" s="406">
        <v>2017</v>
      </c>
      <c r="F40" s="405"/>
    </row>
    <row r="41" spans="2:6" ht="39.75" thickBot="1" x14ac:dyDescent="0.3">
      <c r="B41" s="400"/>
      <c r="C41" s="120" t="s">
        <v>248</v>
      </c>
      <c r="D41" s="39" t="s">
        <v>118</v>
      </c>
      <c r="E41" s="120" t="s">
        <v>248</v>
      </c>
      <c r="F41" s="39" t="s">
        <v>118</v>
      </c>
    </row>
    <row r="42" spans="2:6" ht="20.25" thickBot="1" x14ac:dyDescent="0.3">
      <c r="B42" s="13" t="s">
        <v>110</v>
      </c>
      <c r="C42" s="22">
        <v>156039</v>
      </c>
      <c r="D42" s="68">
        <v>5</v>
      </c>
      <c r="E42" s="22">
        <v>156318</v>
      </c>
      <c r="F42" s="68">
        <v>5</v>
      </c>
    </row>
    <row r="43" spans="2:6" ht="20.25" thickBot="1" x14ac:dyDescent="0.3">
      <c r="B43" s="13" t="s">
        <v>111</v>
      </c>
      <c r="C43" s="22">
        <v>344101</v>
      </c>
      <c r="D43" s="68">
        <v>5</v>
      </c>
      <c r="E43" s="22">
        <v>332134</v>
      </c>
      <c r="F43" s="68">
        <v>5</v>
      </c>
    </row>
    <row r="44" spans="2:6" ht="20.25" thickBot="1" x14ac:dyDescent="0.3">
      <c r="B44" s="13" t="s">
        <v>112</v>
      </c>
      <c r="C44" s="22">
        <v>46917</v>
      </c>
      <c r="D44" s="68">
        <v>3</v>
      </c>
      <c r="E44" s="22">
        <v>46248</v>
      </c>
      <c r="F44" s="68">
        <v>2</v>
      </c>
    </row>
    <row r="45" spans="2:6" ht="20.25" thickBot="1" x14ac:dyDescent="0.3">
      <c r="B45" s="11" t="s">
        <v>6</v>
      </c>
      <c r="C45" s="69">
        <v>547057</v>
      </c>
      <c r="D45" s="70">
        <v>5</v>
      </c>
      <c r="E45" s="69">
        <v>534700</v>
      </c>
      <c r="F45" s="70">
        <v>5</v>
      </c>
    </row>
    <row r="47" spans="2:6" ht="20.25" thickBot="1" x14ac:dyDescent="0.3">
      <c r="B47" s="8" t="s">
        <v>249</v>
      </c>
    </row>
    <row r="48" spans="2:6" ht="20.25" thickBot="1" x14ac:dyDescent="0.3">
      <c r="B48" s="121" t="s">
        <v>43</v>
      </c>
      <c r="C48" s="379">
        <v>2016</v>
      </c>
      <c r="D48" s="424"/>
      <c r="E48" s="379">
        <v>2017</v>
      </c>
      <c r="F48" s="424"/>
    </row>
    <row r="49" spans="2:6" ht="39.75" thickBot="1" x14ac:dyDescent="0.3">
      <c r="B49" s="114" t="s">
        <v>120</v>
      </c>
      <c r="C49" s="20" t="s">
        <v>45</v>
      </c>
      <c r="D49" s="20" t="s">
        <v>35</v>
      </c>
      <c r="E49" s="20" t="s">
        <v>45</v>
      </c>
      <c r="F49" s="20" t="s">
        <v>35</v>
      </c>
    </row>
    <row r="50" spans="2:6" ht="20.25" thickBot="1" x14ac:dyDescent="0.3">
      <c r="B50" s="81" t="s">
        <v>250</v>
      </c>
      <c r="C50" s="23">
        <v>1757</v>
      </c>
      <c r="D50" s="18">
        <v>0.61799999999999999</v>
      </c>
      <c r="E50" s="23">
        <v>1785</v>
      </c>
      <c r="F50" s="18">
        <v>0.62</v>
      </c>
    </row>
    <row r="51" spans="2:6" ht="20.25" thickBot="1" x14ac:dyDescent="0.3">
      <c r="B51" s="81" t="s">
        <v>251</v>
      </c>
      <c r="C51" s="53">
        <v>589</v>
      </c>
      <c r="D51" s="18">
        <v>0.20699999999999999</v>
      </c>
      <c r="E51" s="53">
        <v>592</v>
      </c>
      <c r="F51" s="18">
        <v>0.20599999999999999</v>
      </c>
    </row>
    <row r="52" spans="2:6" ht="20.25" thickBot="1" x14ac:dyDescent="0.3">
      <c r="B52" s="81" t="s">
        <v>252</v>
      </c>
      <c r="C52" s="53">
        <v>496</v>
      </c>
      <c r="D52" s="18">
        <v>0.17499999999999999</v>
      </c>
      <c r="E52" s="53">
        <v>500</v>
      </c>
      <c r="F52" s="18">
        <v>0.17399999999999999</v>
      </c>
    </row>
    <row r="53" spans="2:6" ht="20.25" thickBot="1" x14ac:dyDescent="0.3">
      <c r="B53" s="122" t="s">
        <v>6</v>
      </c>
      <c r="C53" s="123">
        <v>2842</v>
      </c>
      <c r="D53" s="124">
        <v>1</v>
      </c>
      <c r="E53" s="123">
        <v>2877</v>
      </c>
      <c r="F53" s="124">
        <v>1</v>
      </c>
    </row>
    <row r="55" spans="2:6" ht="20.25" thickBot="1" x14ac:dyDescent="0.3">
      <c r="B55" s="8" t="s">
        <v>253</v>
      </c>
    </row>
    <row r="56" spans="2:6" ht="20.25" thickBot="1" x14ac:dyDescent="0.3">
      <c r="B56" s="30" t="s">
        <v>43</v>
      </c>
      <c r="C56" s="387">
        <v>2016</v>
      </c>
      <c r="D56" s="405"/>
      <c r="E56" s="406">
        <v>2017</v>
      </c>
      <c r="F56" s="405"/>
    </row>
    <row r="57" spans="2:6" ht="39.75" thickBot="1" x14ac:dyDescent="0.3">
      <c r="B57" s="38" t="s">
        <v>126</v>
      </c>
      <c r="C57" s="39" t="s">
        <v>45</v>
      </c>
      <c r="D57" s="39" t="s">
        <v>35</v>
      </c>
      <c r="E57" s="39" t="s">
        <v>45</v>
      </c>
      <c r="F57" s="39" t="s">
        <v>35</v>
      </c>
    </row>
    <row r="58" spans="2:6" ht="20.25" thickBot="1" x14ac:dyDescent="0.3">
      <c r="B58" s="40" t="s">
        <v>46</v>
      </c>
      <c r="C58" s="125">
        <v>725</v>
      </c>
      <c r="D58" s="18">
        <v>0.255</v>
      </c>
      <c r="E58" s="53">
        <v>726</v>
      </c>
      <c r="F58" s="18">
        <v>0.252</v>
      </c>
    </row>
    <row r="59" spans="2:6" ht="20.25" thickBot="1" x14ac:dyDescent="0.3">
      <c r="B59" s="40" t="s">
        <v>47</v>
      </c>
      <c r="C59" s="126">
        <v>1137</v>
      </c>
      <c r="D59" s="18">
        <v>0.4</v>
      </c>
      <c r="E59" s="23">
        <v>1152</v>
      </c>
      <c r="F59" s="18">
        <v>0.4</v>
      </c>
    </row>
    <row r="60" spans="2:6" ht="20.25" thickBot="1" x14ac:dyDescent="0.3">
      <c r="B60" s="40" t="s">
        <v>48</v>
      </c>
      <c r="C60" s="125">
        <v>640</v>
      </c>
      <c r="D60" s="18">
        <v>0.22500000000000001</v>
      </c>
      <c r="E60" s="53">
        <v>647</v>
      </c>
      <c r="F60" s="18">
        <v>0.22500000000000001</v>
      </c>
    </row>
    <row r="61" spans="2:6" ht="20.25" thickBot="1" x14ac:dyDescent="0.3">
      <c r="B61" s="40" t="s">
        <v>127</v>
      </c>
      <c r="C61" s="125">
        <v>57</v>
      </c>
      <c r="D61" s="18">
        <v>0.02</v>
      </c>
      <c r="E61" s="53">
        <v>57</v>
      </c>
      <c r="F61" s="18">
        <v>0.02</v>
      </c>
    </row>
    <row r="62" spans="2:6" ht="20.25" thickBot="1" x14ac:dyDescent="0.3">
      <c r="B62" s="40" t="s">
        <v>128</v>
      </c>
      <c r="C62" s="125">
        <v>20</v>
      </c>
      <c r="D62" s="18">
        <v>7.0000000000000001E-3</v>
      </c>
      <c r="E62" s="53">
        <v>19</v>
      </c>
      <c r="F62" s="18">
        <v>7.0000000000000001E-3</v>
      </c>
    </row>
    <row r="63" spans="2:6" ht="20.25" thickBot="1" x14ac:dyDescent="0.3">
      <c r="B63" s="40" t="s">
        <v>129</v>
      </c>
      <c r="C63" s="125">
        <v>122</v>
      </c>
      <c r="D63" s="18">
        <v>4.2999999999999997E-2</v>
      </c>
      <c r="E63" s="53">
        <v>137</v>
      </c>
      <c r="F63" s="18">
        <v>4.8000000000000001E-2</v>
      </c>
    </row>
    <row r="64" spans="2:6" ht="20.25" thickBot="1" x14ac:dyDescent="0.3">
      <c r="B64" s="40" t="s">
        <v>50</v>
      </c>
      <c r="C64" s="125">
        <v>141</v>
      </c>
      <c r="D64" s="18">
        <v>0.05</v>
      </c>
      <c r="E64" s="53">
        <v>139</v>
      </c>
      <c r="F64" s="18">
        <v>4.8000000000000001E-2</v>
      </c>
    </row>
    <row r="65" spans="2:8" ht="20.25" thickBot="1" x14ac:dyDescent="0.3">
      <c r="B65" s="11" t="s">
        <v>6</v>
      </c>
      <c r="C65" s="52">
        <v>2842</v>
      </c>
      <c r="D65" s="73">
        <v>1</v>
      </c>
      <c r="E65" s="52">
        <v>2877</v>
      </c>
      <c r="F65" s="73">
        <v>1</v>
      </c>
    </row>
    <row r="67" spans="2:8" ht="20.25" thickBot="1" x14ac:dyDescent="0.3">
      <c r="B67" s="8" t="s">
        <v>254</v>
      </c>
    </row>
    <row r="68" spans="2:8" ht="20.25" thickBot="1" x14ac:dyDescent="0.3">
      <c r="B68" s="30" t="s">
        <v>234</v>
      </c>
      <c r="C68" s="31">
        <v>2016</v>
      </c>
      <c r="D68" s="31">
        <v>2017</v>
      </c>
    </row>
    <row r="69" spans="2:8" ht="20.25" thickBot="1" x14ac:dyDescent="0.3">
      <c r="B69" s="32" t="s">
        <v>131</v>
      </c>
      <c r="C69" s="44">
        <v>2546263</v>
      </c>
      <c r="D69" s="44">
        <v>2540374</v>
      </c>
    </row>
    <row r="70" spans="2:8" ht="20.25" thickBot="1" x14ac:dyDescent="0.3">
      <c r="B70" s="13" t="s">
        <v>60</v>
      </c>
      <c r="C70" s="22">
        <v>1271170</v>
      </c>
      <c r="D70" s="22">
        <v>1272842</v>
      </c>
    </row>
    <row r="71" spans="2:8" ht="20.25" thickBot="1" x14ac:dyDescent="0.3">
      <c r="B71" s="13" t="s">
        <v>61</v>
      </c>
      <c r="C71" s="22">
        <v>1275093</v>
      </c>
      <c r="D71" s="22">
        <v>1267532</v>
      </c>
    </row>
    <row r="72" spans="2:8" ht="20.25" thickBot="1" x14ac:dyDescent="0.3">
      <c r="B72" s="45" t="s">
        <v>62</v>
      </c>
      <c r="C72" s="46">
        <v>0.49919999999999998</v>
      </c>
      <c r="D72" s="46">
        <v>0.501</v>
      </c>
    </row>
    <row r="73" spans="2:8" ht="20.25" thickBot="1" x14ac:dyDescent="0.3">
      <c r="B73" s="45" t="s">
        <v>63</v>
      </c>
      <c r="C73" s="46">
        <v>0.50080000000000002</v>
      </c>
      <c r="D73" s="46">
        <v>0.499</v>
      </c>
    </row>
    <row r="75" spans="2:8" ht="20.25" thickBot="1" x14ac:dyDescent="0.3">
      <c r="B75" s="8" t="s">
        <v>255</v>
      </c>
    </row>
    <row r="76" spans="2:8" ht="20.25" thickBot="1" x14ac:dyDescent="0.3">
      <c r="B76" s="394" t="s">
        <v>108</v>
      </c>
      <c r="C76" s="379">
        <v>2016</v>
      </c>
      <c r="D76" s="380"/>
      <c r="E76" s="381"/>
      <c r="F76" s="386">
        <v>2017</v>
      </c>
      <c r="G76" s="380"/>
      <c r="H76" s="381"/>
    </row>
    <row r="77" spans="2:8" ht="20.25" thickBot="1" x14ac:dyDescent="0.3">
      <c r="B77" s="395"/>
      <c r="C77" s="80" t="s">
        <v>133</v>
      </c>
      <c r="D77" s="80" t="s">
        <v>134</v>
      </c>
      <c r="E77" s="80" t="s">
        <v>6</v>
      </c>
      <c r="F77" s="80" t="s">
        <v>133</v>
      </c>
      <c r="G77" s="80" t="s">
        <v>134</v>
      </c>
      <c r="H77" s="80" t="s">
        <v>6</v>
      </c>
    </row>
    <row r="78" spans="2:8" ht="20.25" thickBot="1" x14ac:dyDescent="0.3">
      <c r="B78" s="55" t="s">
        <v>110</v>
      </c>
      <c r="C78" s="58">
        <v>384692</v>
      </c>
      <c r="D78" s="58">
        <v>385950</v>
      </c>
      <c r="E78" s="58">
        <v>770642</v>
      </c>
      <c r="F78" s="58">
        <v>398902</v>
      </c>
      <c r="G78" s="58">
        <v>397997</v>
      </c>
      <c r="H78" s="58">
        <v>796899</v>
      </c>
    </row>
    <row r="79" spans="2:8" ht="20.25" thickBot="1" x14ac:dyDescent="0.3">
      <c r="B79" s="55" t="s">
        <v>111</v>
      </c>
      <c r="C79" s="58">
        <v>825404</v>
      </c>
      <c r="D79" s="58">
        <v>828484</v>
      </c>
      <c r="E79" s="58">
        <v>1653888</v>
      </c>
      <c r="F79" s="58">
        <v>825558</v>
      </c>
      <c r="G79" s="58">
        <v>821940</v>
      </c>
      <c r="H79" s="58">
        <v>1647498</v>
      </c>
    </row>
    <row r="80" spans="2:8" ht="20.25" thickBot="1" x14ac:dyDescent="0.3">
      <c r="B80" s="55" t="s">
        <v>112</v>
      </c>
      <c r="C80" s="58">
        <v>61074</v>
      </c>
      <c r="D80" s="58">
        <v>60659</v>
      </c>
      <c r="E80" s="58">
        <v>121733</v>
      </c>
      <c r="F80" s="58">
        <v>48382</v>
      </c>
      <c r="G80" s="58">
        <v>47595</v>
      </c>
      <c r="H80" s="58">
        <v>95977</v>
      </c>
    </row>
    <row r="81" spans="2:8" ht="20.25" thickBot="1" x14ac:dyDescent="0.3">
      <c r="B81" s="127" t="s">
        <v>6</v>
      </c>
      <c r="C81" s="128">
        <v>1271170</v>
      </c>
      <c r="D81" s="128">
        <v>1275093</v>
      </c>
      <c r="E81" s="128">
        <v>2546263</v>
      </c>
      <c r="F81" s="128">
        <v>1272842</v>
      </c>
      <c r="G81" s="128">
        <v>1267532</v>
      </c>
      <c r="H81" s="128">
        <v>2540374</v>
      </c>
    </row>
    <row r="83" spans="2:8" ht="20.25" thickBot="1" x14ac:dyDescent="0.3">
      <c r="B83" s="8" t="s">
        <v>256</v>
      </c>
    </row>
    <row r="84" spans="2:8" ht="20.25" thickBot="1" x14ac:dyDescent="0.3">
      <c r="B84" s="377" t="s">
        <v>136</v>
      </c>
      <c r="C84" s="379">
        <v>2016</v>
      </c>
      <c r="D84" s="380"/>
      <c r="E84" s="381"/>
      <c r="F84" s="386">
        <v>2017</v>
      </c>
      <c r="G84" s="380"/>
      <c r="H84" s="381"/>
    </row>
    <row r="85" spans="2:8" ht="20.25" thickBot="1" x14ac:dyDescent="0.3">
      <c r="B85" s="385"/>
      <c r="C85" s="20" t="s">
        <v>133</v>
      </c>
      <c r="D85" s="20" t="s">
        <v>134</v>
      </c>
      <c r="E85" s="20" t="s">
        <v>6</v>
      </c>
      <c r="F85" s="20" t="s">
        <v>133</v>
      </c>
      <c r="G85" s="20" t="s">
        <v>134</v>
      </c>
      <c r="H85" s="20" t="s">
        <v>6</v>
      </c>
    </row>
    <row r="86" spans="2:8" ht="20.25" thickBot="1" x14ac:dyDescent="0.3">
      <c r="B86" s="81" t="s">
        <v>257</v>
      </c>
      <c r="C86" s="23">
        <v>315448</v>
      </c>
      <c r="D86" s="23">
        <v>291264</v>
      </c>
      <c r="E86" s="23">
        <v>606712</v>
      </c>
      <c r="F86" s="23">
        <v>255953</v>
      </c>
      <c r="G86" s="23">
        <v>237833</v>
      </c>
      <c r="H86" s="23">
        <v>493786</v>
      </c>
    </row>
    <row r="87" spans="2:8" ht="20.25" thickBot="1" x14ac:dyDescent="0.3">
      <c r="B87" s="81" t="s">
        <v>258</v>
      </c>
      <c r="C87" s="23">
        <v>280023</v>
      </c>
      <c r="D87" s="23">
        <v>261532</v>
      </c>
      <c r="E87" s="23">
        <v>541555</v>
      </c>
      <c r="F87" s="23">
        <v>278399</v>
      </c>
      <c r="G87" s="23">
        <v>255325</v>
      </c>
      <c r="H87" s="23">
        <v>533724</v>
      </c>
    </row>
    <row r="88" spans="2:8" ht="20.25" thickBot="1" x14ac:dyDescent="0.3">
      <c r="B88" s="81" t="s">
        <v>259</v>
      </c>
      <c r="C88" s="23">
        <v>234148</v>
      </c>
      <c r="D88" s="23">
        <v>229329</v>
      </c>
      <c r="E88" s="23">
        <v>463477</v>
      </c>
      <c r="F88" s="23">
        <v>245021</v>
      </c>
      <c r="G88" s="23">
        <v>233916</v>
      </c>
      <c r="H88" s="23">
        <v>478937</v>
      </c>
    </row>
    <row r="89" spans="2:8" ht="20.25" thickBot="1" x14ac:dyDescent="0.3">
      <c r="B89" s="81" t="s">
        <v>260</v>
      </c>
      <c r="C89" s="23">
        <v>191879</v>
      </c>
      <c r="D89" s="23">
        <v>202810</v>
      </c>
      <c r="E89" s="23">
        <v>394689</v>
      </c>
      <c r="F89" s="23">
        <v>208425</v>
      </c>
      <c r="G89" s="23">
        <v>213490</v>
      </c>
      <c r="H89" s="23">
        <v>421915</v>
      </c>
    </row>
    <row r="90" spans="2:8" ht="20.25" thickBot="1" x14ac:dyDescent="0.3">
      <c r="B90" s="81" t="s">
        <v>261</v>
      </c>
      <c r="C90" s="23">
        <v>160230</v>
      </c>
      <c r="D90" s="23">
        <v>181180</v>
      </c>
      <c r="E90" s="23">
        <v>341410</v>
      </c>
      <c r="F90" s="23">
        <v>174152</v>
      </c>
      <c r="G90" s="23">
        <v>193357</v>
      </c>
      <c r="H90" s="23">
        <v>367509</v>
      </c>
    </row>
    <row r="91" spans="2:8" ht="20.25" thickBot="1" x14ac:dyDescent="0.3">
      <c r="B91" s="81" t="s">
        <v>262</v>
      </c>
      <c r="C91" s="23">
        <v>89442</v>
      </c>
      <c r="D91" s="23">
        <v>108978</v>
      </c>
      <c r="E91" s="23">
        <v>198420</v>
      </c>
      <c r="F91" s="23">
        <v>110892</v>
      </c>
      <c r="G91" s="23">
        <v>133611</v>
      </c>
      <c r="H91" s="23">
        <v>244503</v>
      </c>
    </row>
    <row r="92" spans="2:8" ht="20.25" thickBot="1" x14ac:dyDescent="0.3">
      <c r="B92" s="129" t="s">
        <v>225</v>
      </c>
      <c r="C92" s="105">
        <v>1271170</v>
      </c>
      <c r="D92" s="105">
        <v>1275093</v>
      </c>
      <c r="E92" s="105">
        <v>2546263</v>
      </c>
      <c r="F92" s="105">
        <v>1272842</v>
      </c>
      <c r="G92" s="105">
        <v>1267532</v>
      </c>
      <c r="H92" s="105">
        <v>2540374</v>
      </c>
    </row>
    <row r="94" spans="2:8" ht="20.25" thickBot="1" x14ac:dyDescent="0.3">
      <c r="B94" s="8" t="s">
        <v>263</v>
      </c>
    </row>
    <row r="95" spans="2:8" ht="20.25" thickBot="1" x14ac:dyDescent="0.3">
      <c r="B95" s="30" t="s">
        <v>155</v>
      </c>
      <c r="C95" s="130" t="s">
        <v>264</v>
      </c>
      <c r="D95" s="130" t="s">
        <v>265</v>
      </c>
    </row>
    <row r="96" spans="2:8" ht="20.25" thickBot="1" x14ac:dyDescent="0.3">
      <c r="B96" s="47" t="s">
        <v>266</v>
      </c>
      <c r="C96" s="131">
        <v>0.75900000000000001</v>
      </c>
      <c r="D96" s="131">
        <v>0.78</v>
      </c>
    </row>
    <row r="97" spans="2:11" ht="20.25" thickBot="1" x14ac:dyDescent="0.3">
      <c r="B97" s="13" t="s">
        <v>133</v>
      </c>
      <c r="C97" s="14">
        <v>0.74399999999999999</v>
      </c>
      <c r="D97" s="14">
        <v>0.76400000000000001</v>
      </c>
    </row>
    <row r="98" spans="2:11" ht="20.25" thickBot="1" x14ac:dyDescent="0.3">
      <c r="B98" s="13" t="s">
        <v>134</v>
      </c>
      <c r="C98" s="14">
        <v>0.77400000000000002</v>
      </c>
      <c r="D98" s="14">
        <v>0.79600000000000004</v>
      </c>
    </row>
    <row r="99" spans="2:11" ht="20.25" thickBot="1" x14ac:dyDescent="0.3">
      <c r="B99" s="47" t="s">
        <v>267</v>
      </c>
      <c r="C99" s="131">
        <v>0.184</v>
      </c>
      <c r="D99" s="131">
        <v>0.16400000000000001</v>
      </c>
    </row>
    <row r="100" spans="2:11" ht="20.25" thickBot="1" x14ac:dyDescent="0.3">
      <c r="B100" s="13" t="s">
        <v>133</v>
      </c>
      <c r="C100" s="14">
        <v>0.19900000000000001</v>
      </c>
      <c r="D100" s="14">
        <v>0.17699999999999999</v>
      </c>
    </row>
    <row r="101" spans="2:11" ht="20.25" thickBot="1" x14ac:dyDescent="0.3">
      <c r="B101" s="13" t="s">
        <v>134</v>
      </c>
      <c r="C101" s="14">
        <v>0.16900000000000001</v>
      </c>
      <c r="D101" s="14">
        <v>0.151</v>
      </c>
    </row>
    <row r="102" spans="2:11" ht="20.25" thickBot="1" x14ac:dyDescent="0.3">
      <c r="B102" s="47" t="s">
        <v>268</v>
      </c>
      <c r="C102" s="131">
        <v>5.7000000000000002E-2</v>
      </c>
      <c r="D102" s="131">
        <v>5.6000000000000001E-2</v>
      </c>
    </row>
    <row r="103" spans="2:11" ht="20.25" thickBot="1" x14ac:dyDescent="0.3">
      <c r="B103" s="13" t="s">
        <v>133</v>
      </c>
      <c r="C103" s="14">
        <v>0.06</v>
      </c>
      <c r="D103" s="14">
        <v>5.8999999999999997E-2</v>
      </c>
    </row>
    <row r="104" spans="2:11" ht="20.25" thickBot="1" x14ac:dyDescent="0.3">
      <c r="B104" s="13" t="s">
        <v>134</v>
      </c>
      <c r="C104" s="14">
        <v>5.3999999999999999E-2</v>
      </c>
      <c r="D104" s="14">
        <v>5.2999999999999999E-2</v>
      </c>
    </row>
    <row r="105" spans="2:11" ht="19.5" x14ac:dyDescent="0.25">
      <c r="B105" s="132"/>
    </row>
    <row r="106" spans="2:11" ht="20.25" thickBot="1" x14ac:dyDescent="0.3">
      <c r="B106" s="8" t="s">
        <v>269</v>
      </c>
    </row>
    <row r="107" spans="2:11" ht="20.25" thickBot="1" x14ac:dyDescent="0.3">
      <c r="B107" s="394" t="s">
        <v>28</v>
      </c>
      <c r="C107" s="421" t="s">
        <v>266</v>
      </c>
      <c r="D107" s="422"/>
      <c r="E107" s="423"/>
      <c r="F107" s="406" t="s">
        <v>270</v>
      </c>
      <c r="G107" s="404"/>
      <c r="H107" s="405"/>
      <c r="I107" s="406" t="s">
        <v>271</v>
      </c>
      <c r="J107" s="404"/>
      <c r="K107" s="405"/>
    </row>
    <row r="108" spans="2:11" ht="20.25" thickBot="1" x14ac:dyDescent="0.3">
      <c r="B108" s="395"/>
      <c r="C108" s="54" t="s">
        <v>133</v>
      </c>
      <c r="D108" s="54" t="s">
        <v>134</v>
      </c>
      <c r="E108" s="54" t="s">
        <v>6</v>
      </c>
      <c r="F108" s="54" t="s">
        <v>133</v>
      </c>
      <c r="G108" s="54" t="s">
        <v>134</v>
      </c>
      <c r="H108" s="54" t="s">
        <v>6</v>
      </c>
      <c r="I108" s="54" t="s">
        <v>133</v>
      </c>
      <c r="J108" s="54" t="s">
        <v>134</v>
      </c>
      <c r="K108" s="54" t="s">
        <v>6</v>
      </c>
    </row>
    <row r="109" spans="2:11" ht="20.25" thickBot="1" x14ac:dyDescent="0.3">
      <c r="B109" s="81" t="s">
        <v>257</v>
      </c>
      <c r="C109" s="133" t="s">
        <v>272</v>
      </c>
      <c r="D109" s="133" t="s">
        <v>272</v>
      </c>
      <c r="E109" s="133" t="s">
        <v>272</v>
      </c>
      <c r="F109" s="79">
        <v>0.222</v>
      </c>
      <c r="G109" s="79">
        <v>0.21</v>
      </c>
      <c r="H109" s="79">
        <v>0.216</v>
      </c>
      <c r="I109" s="79">
        <v>1.2999999999999999E-2</v>
      </c>
      <c r="J109" s="79">
        <v>1.7000000000000001E-2</v>
      </c>
      <c r="K109" s="79">
        <v>1.4999999999999999E-2</v>
      </c>
    </row>
    <row r="110" spans="2:11" ht="20.25" thickBot="1" x14ac:dyDescent="0.3">
      <c r="B110" s="81" t="s">
        <v>258</v>
      </c>
      <c r="C110" s="79">
        <v>0.76500000000000001</v>
      </c>
      <c r="D110" s="79">
        <v>0.77300000000000002</v>
      </c>
      <c r="E110" s="79">
        <v>0.76900000000000002</v>
      </c>
      <c r="F110" s="79">
        <v>0.17199999999999999</v>
      </c>
      <c r="G110" s="79">
        <v>0.14899999999999999</v>
      </c>
      <c r="H110" s="79">
        <v>0.161</v>
      </c>
      <c r="I110" s="79">
        <v>5.2999999999999999E-2</v>
      </c>
      <c r="J110" s="79">
        <v>4.5999999999999999E-2</v>
      </c>
      <c r="K110" s="79">
        <v>0.05</v>
      </c>
    </row>
    <row r="111" spans="2:11" ht="20.25" thickBot="1" x14ac:dyDescent="0.3">
      <c r="B111" s="81" t="s">
        <v>259</v>
      </c>
      <c r="C111" s="79">
        <v>0.77500000000000002</v>
      </c>
      <c r="D111" s="79">
        <v>0.80500000000000005</v>
      </c>
      <c r="E111" s="79">
        <v>0.79</v>
      </c>
      <c r="F111" s="79">
        <v>0.15</v>
      </c>
      <c r="G111" s="79">
        <v>0.107</v>
      </c>
      <c r="H111" s="79">
        <v>0.128</v>
      </c>
      <c r="I111" s="79">
        <v>6.0999999999999999E-2</v>
      </c>
      <c r="J111" s="79">
        <v>5.7000000000000002E-2</v>
      </c>
      <c r="K111" s="79">
        <v>5.8999999999999997E-2</v>
      </c>
    </row>
    <row r="112" spans="2:11" ht="20.25" thickBot="1" x14ac:dyDescent="0.3">
      <c r="B112" s="81" t="s">
        <v>260</v>
      </c>
      <c r="C112" s="79">
        <v>0.79</v>
      </c>
      <c r="D112" s="79">
        <v>0.83599999999999997</v>
      </c>
      <c r="E112" s="79">
        <v>0.81299999999999994</v>
      </c>
      <c r="F112" s="79">
        <v>0.152</v>
      </c>
      <c r="G112" s="79">
        <v>0.11</v>
      </c>
      <c r="H112" s="79">
        <v>0.13100000000000001</v>
      </c>
      <c r="I112" s="79">
        <v>6.4000000000000001E-2</v>
      </c>
      <c r="J112" s="79">
        <v>5.8999999999999997E-2</v>
      </c>
      <c r="K112" s="79">
        <v>6.2E-2</v>
      </c>
    </row>
    <row r="113" spans="2:11" ht="20.25" thickBot="1" x14ac:dyDescent="0.3">
      <c r="B113" s="81" t="s">
        <v>261</v>
      </c>
      <c r="C113" s="79">
        <v>0.78300000000000003</v>
      </c>
      <c r="D113" s="79">
        <v>0.83099999999999996</v>
      </c>
      <c r="E113" s="79">
        <v>0.80700000000000005</v>
      </c>
      <c r="F113" s="79">
        <v>0.185</v>
      </c>
      <c r="G113" s="79">
        <v>0.18</v>
      </c>
      <c r="H113" s="79">
        <v>0.182</v>
      </c>
      <c r="I113" s="79">
        <v>0.106</v>
      </c>
      <c r="J113" s="79">
        <v>8.6999999999999994E-2</v>
      </c>
      <c r="K113" s="79">
        <v>9.6000000000000002E-2</v>
      </c>
    </row>
    <row r="114" spans="2:11" ht="20.25" thickBot="1" x14ac:dyDescent="0.3">
      <c r="B114" s="81" t="s">
        <v>262</v>
      </c>
      <c r="C114" s="79">
        <v>0.70899999999999996</v>
      </c>
      <c r="D114" s="79">
        <v>0.73299999999999998</v>
      </c>
      <c r="E114" s="79">
        <v>0.72099999999999997</v>
      </c>
      <c r="F114" s="79">
        <v>0.14499999999999999</v>
      </c>
      <c r="G114" s="79">
        <v>5.7000000000000002E-2</v>
      </c>
      <c r="H114" s="79">
        <v>0.10100000000000001</v>
      </c>
      <c r="I114" s="133" t="s">
        <v>272</v>
      </c>
      <c r="J114" s="133" t="s">
        <v>272</v>
      </c>
      <c r="K114" s="133" t="s">
        <v>272</v>
      </c>
    </row>
    <row r="116" spans="2:11" ht="20.25" thickBot="1" x14ac:dyDescent="0.3">
      <c r="B116" s="8" t="s">
        <v>273</v>
      </c>
    </row>
    <row r="117" spans="2:11" ht="20.25" thickBot="1" x14ac:dyDescent="0.3">
      <c r="B117" s="30" t="s">
        <v>58</v>
      </c>
      <c r="C117" s="31">
        <v>2016</v>
      </c>
      <c r="D117" s="31">
        <v>2017</v>
      </c>
    </row>
    <row r="118" spans="2:11" ht="20.25" thickBot="1" x14ac:dyDescent="0.3">
      <c r="B118" s="82" t="s">
        <v>141</v>
      </c>
      <c r="C118" s="332">
        <v>1.3959999999999999</v>
      </c>
      <c r="D118" s="332">
        <v>1.391</v>
      </c>
    </row>
    <row r="119" spans="2:11" ht="20.25" thickBot="1" x14ac:dyDescent="0.3">
      <c r="B119" s="81" t="s">
        <v>142</v>
      </c>
      <c r="C119" s="329">
        <v>1.401</v>
      </c>
      <c r="D119" s="329">
        <v>1.401</v>
      </c>
    </row>
    <row r="120" spans="2:11" ht="20.25" thickBot="1" x14ac:dyDescent="0.3">
      <c r="B120" s="81" t="s">
        <v>143</v>
      </c>
      <c r="C120" s="329">
        <v>1.3919999999999999</v>
      </c>
      <c r="D120" s="329">
        <v>1.3819999999999999</v>
      </c>
    </row>
    <row r="121" spans="2:11" ht="20.25" thickBot="1" x14ac:dyDescent="0.3">
      <c r="B121" s="82" t="s">
        <v>144</v>
      </c>
      <c r="C121" s="332">
        <v>0.97699999999999998</v>
      </c>
      <c r="D121" s="332">
        <v>0.98</v>
      </c>
    </row>
    <row r="122" spans="2:11" ht="20.25" thickBot="1" x14ac:dyDescent="0.3">
      <c r="B122" s="81" t="s">
        <v>145</v>
      </c>
      <c r="C122" s="329">
        <v>0.97299999999999998</v>
      </c>
      <c r="D122" s="329">
        <v>0.97799999999999998</v>
      </c>
    </row>
    <row r="123" spans="2:11" ht="20.25" thickBot="1" x14ac:dyDescent="0.3">
      <c r="B123" s="81" t="s">
        <v>146</v>
      </c>
      <c r="C123" s="329">
        <v>0.98</v>
      </c>
      <c r="D123" s="329">
        <v>0.98099999999999998</v>
      </c>
    </row>
    <row r="124" spans="2:11" ht="19.5" x14ac:dyDescent="0.25">
      <c r="B124" s="37"/>
    </row>
    <row r="125" spans="2:11" ht="20.25" thickBot="1" x14ac:dyDescent="0.3">
      <c r="B125" s="8" t="s">
        <v>274</v>
      </c>
    </row>
    <row r="126" spans="2:11" ht="20.25" thickBot="1" x14ac:dyDescent="0.3">
      <c r="B126" s="30" t="s">
        <v>58</v>
      </c>
      <c r="C126" s="31">
        <v>2016</v>
      </c>
      <c r="D126" s="31">
        <v>2017</v>
      </c>
    </row>
    <row r="127" spans="2:11" ht="20.25" thickBot="1" x14ac:dyDescent="0.3">
      <c r="B127" s="82" t="s">
        <v>275</v>
      </c>
      <c r="C127" s="332">
        <v>1.4259999999999999</v>
      </c>
      <c r="D127" s="332">
        <v>1.2070000000000001</v>
      </c>
    </row>
    <row r="128" spans="2:11" ht="20.25" thickBot="1" x14ac:dyDescent="0.3">
      <c r="B128" s="81" t="s">
        <v>276</v>
      </c>
      <c r="C128" s="329">
        <v>1.472</v>
      </c>
      <c r="D128" s="329">
        <v>1.242</v>
      </c>
    </row>
    <row r="129" spans="2:4" ht="20.25" thickBot="1" x14ac:dyDescent="0.3">
      <c r="B129" s="81" t="s">
        <v>277</v>
      </c>
      <c r="C129" s="329">
        <v>1.38</v>
      </c>
      <c r="D129" s="329">
        <v>1.171</v>
      </c>
    </row>
    <row r="130" spans="2:4" ht="20.25" thickBot="1" x14ac:dyDescent="0.3">
      <c r="B130" s="82" t="s">
        <v>278</v>
      </c>
      <c r="C130" s="332">
        <v>0.78300000000000003</v>
      </c>
      <c r="D130" s="332">
        <v>0.79500000000000004</v>
      </c>
    </row>
    <row r="131" spans="2:4" ht="20.25" thickBot="1" x14ac:dyDescent="0.3">
      <c r="B131" s="81" t="s">
        <v>279</v>
      </c>
      <c r="C131" s="329">
        <v>0.80400000000000005</v>
      </c>
      <c r="D131" s="329">
        <v>0.81699999999999995</v>
      </c>
    </row>
    <row r="132" spans="2:4" ht="20.25" thickBot="1" x14ac:dyDescent="0.3">
      <c r="B132" s="81" t="s">
        <v>280</v>
      </c>
      <c r="C132" s="329">
        <v>0.76100000000000001</v>
      </c>
      <c r="D132" s="329">
        <v>0.77300000000000002</v>
      </c>
    </row>
    <row r="133" spans="2:4" ht="20.25" thickBot="1" x14ac:dyDescent="0.3">
      <c r="B133" s="87" t="s">
        <v>286</v>
      </c>
      <c r="C133" s="332">
        <v>0.65200000000000002</v>
      </c>
      <c r="D133" s="332">
        <v>0.79300000000000004</v>
      </c>
    </row>
    <row r="134" spans="2:4" ht="20.25" thickBot="1" x14ac:dyDescent="0.3">
      <c r="B134" s="81" t="s">
        <v>281</v>
      </c>
      <c r="C134" s="329">
        <v>0.59299999999999997</v>
      </c>
      <c r="D134" s="329">
        <v>0.72299999999999998</v>
      </c>
    </row>
    <row r="135" spans="2:4" ht="20.25" thickBot="1" x14ac:dyDescent="0.3">
      <c r="B135" s="81" t="s">
        <v>282</v>
      </c>
      <c r="C135" s="329">
        <v>0.71099999999999997</v>
      </c>
      <c r="D135" s="329">
        <v>0.86199999999999999</v>
      </c>
    </row>
    <row r="136" spans="2:4" ht="20.25" thickBot="1" x14ac:dyDescent="0.3">
      <c r="B136" s="82" t="s">
        <v>283</v>
      </c>
      <c r="C136" s="332">
        <v>0.14799999999999999</v>
      </c>
      <c r="D136" s="332">
        <v>0.19600000000000001</v>
      </c>
    </row>
    <row r="137" spans="2:4" ht="20.25" thickBot="1" x14ac:dyDescent="0.3">
      <c r="B137" s="81" t="s">
        <v>284</v>
      </c>
      <c r="C137" s="329">
        <v>0.129</v>
      </c>
      <c r="D137" s="329">
        <v>0.17100000000000001</v>
      </c>
    </row>
    <row r="138" spans="2:4" ht="20.25" thickBot="1" x14ac:dyDescent="0.3">
      <c r="B138" s="81" t="s">
        <v>285</v>
      </c>
      <c r="C138" s="329">
        <v>0.16700000000000001</v>
      </c>
      <c r="D138" s="329">
        <v>0.22</v>
      </c>
    </row>
    <row r="139" spans="2:4" ht="19.5" x14ac:dyDescent="0.25">
      <c r="B139" s="8" t="s">
        <v>272</v>
      </c>
    </row>
    <row r="140" spans="2:4" ht="20.25" thickBot="1" x14ac:dyDescent="0.3">
      <c r="B140" s="8" t="s">
        <v>287</v>
      </c>
    </row>
    <row r="141" spans="2:4" ht="20.25" thickBot="1" x14ac:dyDescent="0.3">
      <c r="B141" s="30" t="s">
        <v>58</v>
      </c>
      <c r="C141" s="31">
        <v>2015</v>
      </c>
      <c r="D141" s="31">
        <v>2016</v>
      </c>
    </row>
    <row r="142" spans="2:4" ht="20.25" thickBot="1" x14ac:dyDescent="0.3">
      <c r="B142" s="82" t="s">
        <v>288</v>
      </c>
      <c r="C142" s="83">
        <v>0.71099999999999997</v>
      </c>
      <c r="D142" s="83">
        <v>0.745</v>
      </c>
    </row>
    <row r="143" spans="2:4" ht="20.25" thickBot="1" x14ac:dyDescent="0.3">
      <c r="B143" s="81" t="s">
        <v>289</v>
      </c>
      <c r="C143" s="79">
        <v>0.72</v>
      </c>
      <c r="D143" s="79">
        <v>0.754</v>
      </c>
    </row>
    <row r="144" spans="2:4" ht="20.25" thickBot="1" x14ac:dyDescent="0.3">
      <c r="B144" s="81" t="s">
        <v>290</v>
      </c>
      <c r="C144" s="79">
        <v>0.70399999999999996</v>
      </c>
      <c r="D144" s="79">
        <v>0.73699999999999999</v>
      </c>
    </row>
    <row r="145" spans="2:4" ht="19.5" x14ac:dyDescent="0.25">
      <c r="B145" s="8"/>
    </row>
    <row r="146" spans="2:4" ht="20.25" thickBot="1" x14ac:dyDescent="0.3">
      <c r="B146" s="8" t="s">
        <v>291</v>
      </c>
    </row>
    <row r="147" spans="2:4" ht="20.25" thickBot="1" x14ac:dyDescent="0.3">
      <c r="B147" s="30" t="s">
        <v>58</v>
      </c>
      <c r="C147" s="31">
        <v>2016</v>
      </c>
      <c r="D147" s="31">
        <v>2017</v>
      </c>
    </row>
    <row r="148" spans="2:4" ht="20.25" thickBot="1" x14ac:dyDescent="0.3">
      <c r="B148" s="32" t="s">
        <v>292</v>
      </c>
      <c r="C148" s="44">
        <v>186609</v>
      </c>
      <c r="D148" s="116">
        <v>228048</v>
      </c>
    </row>
    <row r="149" spans="2:4" ht="20.25" thickBot="1" x14ac:dyDescent="0.3">
      <c r="B149" s="13" t="s">
        <v>133</v>
      </c>
      <c r="C149" s="22">
        <v>83460</v>
      </c>
      <c r="D149" s="23">
        <v>102442</v>
      </c>
    </row>
    <row r="150" spans="2:4" ht="20.25" thickBot="1" x14ac:dyDescent="0.3">
      <c r="B150" s="13" t="s">
        <v>134</v>
      </c>
      <c r="C150" s="22">
        <v>103149</v>
      </c>
      <c r="D150" s="23">
        <v>125606</v>
      </c>
    </row>
    <row r="151" spans="2:4" ht="20.25" thickBot="1" x14ac:dyDescent="0.3">
      <c r="B151" s="32" t="s">
        <v>293</v>
      </c>
      <c r="C151" s="44">
        <v>159261</v>
      </c>
      <c r="D151" s="116">
        <v>196873</v>
      </c>
    </row>
    <row r="152" spans="2:4" ht="20.25" thickBot="1" x14ac:dyDescent="0.3">
      <c r="B152" s="13" t="s">
        <v>133</v>
      </c>
      <c r="C152" s="22">
        <v>71484</v>
      </c>
      <c r="D152" s="23">
        <v>87544</v>
      </c>
    </row>
    <row r="153" spans="2:4" ht="20.25" thickBot="1" x14ac:dyDescent="0.3">
      <c r="B153" s="13" t="s">
        <v>134</v>
      </c>
      <c r="C153" s="22">
        <v>87777</v>
      </c>
      <c r="D153" s="23">
        <v>109329</v>
      </c>
    </row>
    <row r="154" spans="2:4" ht="20.25" thickBot="1" x14ac:dyDescent="0.3">
      <c r="B154" s="32" t="s">
        <v>294</v>
      </c>
      <c r="C154" s="326">
        <v>0.85299999999999998</v>
      </c>
      <c r="D154" s="327">
        <v>0.86299999999999999</v>
      </c>
    </row>
    <row r="155" spans="2:4" ht="20.25" thickBot="1" x14ac:dyDescent="0.3">
      <c r="B155" s="13" t="s">
        <v>133</v>
      </c>
      <c r="C155" s="328">
        <v>0.85699999999999998</v>
      </c>
      <c r="D155" s="329">
        <v>0.85499999999999998</v>
      </c>
    </row>
    <row r="156" spans="2:4" ht="20.25" thickBot="1" x14ac:dyDescent="0.3">
      <c r="B156" s="13" t="s">
        <v>134</v>
      </c>
      <c r="C156" s="328">
        <v>0.85099999999999998</v>
      </c>
      <c r="D156" s="329">
        <v>0.87</v>
      </c>
    </row>
    <row r="158" spans="2:4" ht="20.25" thickBot="1" x14ac:dyDescent="0.3">
      <c r="B158" s="8" t="s">
        <v>295</v>
      </c>
    </row>
    <row r="159" spans="2:4" ht="20.25" thickBot="1" x14ac:dyDescent="0.3">
      <c r="B159" s="30" t="s">
        <v>234</v>
      </c>
      <c r="C159" s="31">
        <v>2017</v>
      </c>
    </row>
    <row r="160" spans="2:4" ht="39.75" thickBot="1" x14ac:dyDescent="0.3">
      <c r="B160" s="32" t="s">
        <v>296</v>
      </c>
      <c r="C160" s="44">
        <v>101912</v>
      </c>
    </row>
    <row r="161" spans="2:4" ht="39.75" thickBot="1" x14ac:dyDescent="0.3">
      <c r="B161" s="13" t="s">
        <v>297</v>
      </c>
      <c r="C161" s="22">
        <v>51050</v>
      </c>
    </row>
    <row r="162" spans="2:4" ht="39.75" thickBot="1" x14ac:dyDescent="0.3">
      <c r="B162" s="13" t="s">
        <v>298</v>
      </c>
      <c r="C162" s="22">
        <v>50862</v>
      </c>
    </row>
    <row r="163" spans="2:4" ht="39.75" thickBot="1" x14ac:dyDescent="0.3">
      <c r="B163" s="32" t="s">
        <v>299</v>
      </c>
      <c r="C163" s="326">
        <v>0.04</v>
      </c>
    </row>
    <row r="164" spans="2:4" ht="39.75" thickBot="1" x14ac:dyDescent="0.3">
      <c r="B164" s="13" t="s">
        <v>300</v>
      </c>
      <c r="C164" s="337">
        <v>0.04</v>
      </c>
    </row>
    <row r="165" spans="2:4" ht="39.75" thickBot="1" x14ac:dyDescent="0.3">
      <c r="B165" s="13" t="s">
        <v>301</v>
      </c>
      <c r="C165" s="337">
        <v>0.04</v>
      </c>
    </row>
    <row r="167" spans="2:4" ht="20.25" thickBot="1" x14ac:dyDescent="0.3">
      <c r="B167" s="8" t="s">
        <v>302</v>
      </c>
    </row>
    <row r="168" spans="2:4" ht="20.25" thickBot="1" x14ac:dyDescent="0.3">
      <c r="B168" s="30" t="s">
        <v>155</v>
      </c>
      <c r="C168" s="31">
        <v>2016</v>
      </c>
      <c r="D168" s="31">
        <v>2017</v>
      </c>
    </row>
    <row r="169" spans="2:4" ht="20.25" thickBot="1" x14ac:dyDescent="0.3">
      <c r="B169" s="47" t="s">
        <v>156</v>
      </c>
      <c r="C169" s="105">
        <v>43558</v>
      </c>
      <c r="D169" s="105">
        <v>43906</v>
      </c>
    </row>
    <row r="170" spans="2:4" ht="20.25" thickBot="1" x14ac:dyDescent="0.3">
      <c r="B170" s="13" t="s">
        <v>68</v>
      </c>
      <c r="C170" s="23">
        <v>20172</v>
      </c>
      <c r="D170" s="23">
        <v>20374</v>
      </c>
    </row>
    <row r="171" spans="2:4" ht="20.25" thickBot="1" x14ac:dyDescent="0.3">
      <c r="B171" s="13" t="s">
        <v>69</v>
      </c>
      <c r="C171" s="23">
        <v>23386</v>
      </c>
      <c r="D171" s="23">
        <v>23532</v>
      </c>
    </row>
    <row r="172" spans="2:4" ht="20.25" thickBot="1" x14ac:dyDescent="0.3">
      <c r="B172" s="45" t="s">
        <v>70</v>
      </c>
      <c r="C172" s="14">
        <v>0.46300000000000002</v>
      </c>
      <c r="D172" s="14">
        <v>0.46400000000000002</v>
      </c>
    </row>
    <row r="173" spans="2:4" ht="20.25" thickBot="1" x14ac:dyDescent="0.3">
      <c r="B173" s="45" t="s">
        <v>71</v>
      </c>
      <c r="C173" s="14">
        <v>0.53700000000000003</v>
      </c>
      <c r="D173" s="14">
        <v>0.53600000000000003</v>
      </c>
    </row>
    <row r="174" spans="2:4" ht="20.25" thickBot="1" x14ac:dyDescent="0.3">
      <c r="B174" s="47" t="s">
        <v>157</v>
      </c>
      <c r="C174" s="105">
        <v>40549</v>
      </c>
      <c r="D174" s="105">
        <v>41573</v>
      </c>
    </row>
    <row r="175" spans="2:4" ht="20.25" thickBot="1" x14ac:dyDescent="0.3">
      <c r="B175" s="45" t="s">
        <v>68</v>
      </c>
      <c r="C175" s="23">
        <v>18285</v>
      </c>
      <c r="D175" s="23">
        <v>18898</v>
      </c>
    </row>
    <row r="176" spans="2:4" ht="20.25" thickBot="1" x14ac:dyDescent="0.3">
      <c r="B176" s="45" t="s">
        <v>69</v>
      </c>
      <c r="C176" s="23">
        <v>22264</v>
      </c>
      <c r="D176" s="23">
        <v>22675</v>
      </c>
    </row>
    <row r="177" spans="2:4" ht="20.25" thickBot="1" x14ac:dyDescent="0.3">
      <c r="B177" s="45" t="s">
        <v>70</v>
      </c>
      <c r="C177" s="328">
        <v>0.45100000000000001</v>
      </c>
      <c r="D177" s="328">
        <v>0.45500000000000002</v>
      </c>
    </row>
    <row r="178" spans="2:4" ht="20.25" thickBot="1" x14ac:dyDescent="0.3">
      <c r="B178" s="45" t="s">
        <v>71</v>
      </c>
      <c r="C178" s="328">
        <v>0.54900000000000004</v>
      </c>
      <c r="D178" s="328">
        <v>0.54500000000000004</v>
      </c>
    </row>
    <row r="179" spans="2:4" ht="20.25" thickBot="1" x14ac:dyDescent="0.3">
      <c r="B179" s="47" t="s">
        <v>158</v>
      </c>
      <c r="C179" s="105">
        <v>2227</v>
      </c>
      <c r="D179" s="105">
        <v>2333</v>
      </c>
    </row>
    <row r="180" spans="2:4" ht="20.25" thickBot="1" x14ac:dyDescent="0.3">
      <c r="B180" s="45" t="s">
        <v>68</v>
      </c>
      <c r="C180" s="23">
        <v>1424</v>
      </c>
      <c r="D180" s="23">
        <v>1476</v>
      </c>
    </row>
    <row r="181" spans="2:4" ht="20.25" thickBot="1" x14ac:dyDescent="0.3">
      <c r="B181" s="45" t="s">
        <v>69</v>
      </c>
      <c r="C181" s="53">
        <v>803</v>
      </c>
      <c r="D181" s="53">
        <v>857</v>
      </c>
    </row>
    <row r="182" spans="2:4" ht="20.25" thickBot="1" x14ac:dyDescent="0.3">
      <c r="B182" s="45" t="s">
        <v>70</v>
      </c>
      <c r="C182" s="328">
        <v>0.63900000000000001</v>
      </c>
      <c r="D182" s="328">
        <v>0.63300000000000001</v>
      </c>
    </row>
    <row r="183" spans="2:4" ht="20.25" thickBot="1" x14ac:dyDescent="0.3">
      <c r="B183" s="45" t="s">
        <v>71</v>
      </c>
      <c r="C183" s="328">
        <v>0.36099999999999999</v>
      </c>
      <c r="D183" s="328">
        <v>0.36699999999999999</v>
      </c>
    </row>
    <row r="184" spans="2:4" ht="20.25" thickBot="1" x14ac:dyDescent="0.3">
      <c r="B184" s="47" t="s">
        <v>303</v>
      </c>
      <c r="C184" s="105">
        <v>42776</v>
      </c>
      <c r="D184" s="105">
        <v>43129</v>
      </c>
    </row>
    <row r="185" spans="2:4" ht="20.25" thickBot="1" x14ac:dyDescent="0.3">
      <c r="B185" s="13" t="s">
        <v>304</v>
      </c>
      <c r="C185" s="23">
        <v>19709</v>
      </c>
      <c r="D185" s="23">
        <v>19898</v>
      </c>
    </row>
    <row r="186" spans="2:4" ht="20.25" thickBot="1" x14ac:dyDescent="0.3">
      <c r="B186" s="13" t="s">
        <v>305</v>
      </c>
      <c r="C186" s="23">
        <v>23067</v>
      </c>
      <c r="D186" s="23">
        <v>23231</v>
      </c>
    </row>
    <row r="187" spans="2:4" ht="20.25" thickBot="1" x14ac:dyDescent="0.3">
      <c r="B187" s="45" t="s">
        <v>306</v>
      </c>
      <c r="C187" s="328">
        <v>0.98199999999999998</v>
      </c>
      <c r="D187" s="328">
        <v>0.98199999999999998</v>
      </c>
    </row>
    <row r="188" spans="2:4" ht="20.25" thickBot="1" x14ac:dyDescent="0.3">
      <c r="B188" s="45" t="s">
        <v>307</v>
      </c>
      <c r="C188" s="328">
        <v>0.97699999999999998</v>
      </c>
      <c r="D188" s="328">
        <v>0.97699999999999998</v>
      </c>
    </row>
    <row r="189" spans="2:4" ht="20.25" thickBot="1" x14ac:dyDescent="0.3">
      <c r="B189" s="45" t="s">
        <v>308</v>
      </c>
      <c r="C189" s="328">
        <v>0.98599999999999999</v>
      </c>
      <c r="D189" s="328">
        <v>0.98699999999999999</v>
      </c>
    </row>
    <row r="190" spans="2:4" ht="20.25" thickBot="1" x14ac:dyDescent="0.3">
      <c r="B190" s="47" t="s">
        <v>309</v>
      </c>
      <c r="C190" s="105">
        <v>40291</v>
      </c>
      <c r="D190" s="105">
        <v>40651</v>
      </c>
    </row>
    <row r="191" spans="2:4" ht="20.25" thickBot="1" x14ac:dyDescent="0.3">
      <c r="B191" s="13" t="s">
        <v>310</v>
      </c>
      <c r="C191" s="23">
        <v>18475</v>
      </c>
      <c r="D191" s="23">
        <v>18647</v>
      </c>
    </row>
    <row r="192" spans="2:4" ht="20.25" thickBot="1" x14ac:dyDescent="0.3">
      <c r="B192" s="13" t="s">
        <v>311</v>
      </c>
      <c r="C192" s="23">
        <v>21816</v>
      </c>
      <c r="D192" s="23">
        <v>22004</v>
      </c>
    </row>
    <row r="193" spans="2:8" ht="20.25" thickBot="1" x14ac:dyDescent="0.3">
      <c r="B193" s="45" t="s">
        <v>312</v>
      </c>
      <c r="C193" s="328">
        <v>0.92500000000000004</v>
      </c>
      <c r="D193" s="328">
        <v>0.92600000000000005</v>
      </c>
    </row>
    <row r="194" spans="2:8" ht="20.25" thickBot="1" x14ac:dyDescent="0.3">
      <c r="B194" s="45" t="s">
        <v>313</v>
      </c>
      <c r="C194" s="328">
        <v>0.91600000000000004</v>
      </c>
      <c r="D194" s="328">
        <v>0.91500000000000004</v>
      </c>
    </row>
    <row r="195" spans="2:8" ht="20.25" thickBot="1" x14ac:dyDescent="0.3">
      <c r="B195" s="45" t="s">
        <v>314</v>
      </c>
      <c r="C195" s="328">
        <v>0.93300000000000005</v>
      </c>
      <c r="D195" s="328">
        <v>0.93500000000000005</v>
      </c>
    </row>
    <row r="196" spans="2:8" ht="20.25" thickBot="1" x14ac:dyDescent="0.3">
      <c r="B196" s="47" t="s">
        <v>169</v>
      </c>
      <c r="C196" s="48">
        <v>58</v>
      </c>
      <c r="D196" s="48">
        <v>58</v>
      </c>
    </row>
    <row r="197" spans="2:8" ht="20.25" thickBot="1" x14ac:dyDescent="0.3">
      <c r="B197" s="47" t="s">
        <v>170</v>
      </c>
      <c r="C197" s="48">
        <v>59</v>
      </c>
      <c r="D197" s="48">
        <v>59</v>
      </c>
    </row>
    <row r="198" spans="2:8" ht="20.25" thickBot="1" x14ac:dyDescent="0.3">
      <c r="B198" s="47" t="s">
        <v>171</v>
      </c>
      <c r="C198" s="48">
        <v>63</v>
      </c>
      <c r="D198" s="48">
        <v>62</v>
      </c>
    </row>
    <row r="200" spans="2:8" ht="20.25" thickBot="1" x14ac:dyDescent="0.3">
      <c r="B200" s="8" t="s">
        <v>315</v>
      </c>
    </row>
    <row r="201" spans="2:8" ht="20.25" thickBot="1" x14ac:dyDescent="0.3">
      <c r="B201" s="394" t="s">
        <v>108</v>
      </c>
      <c r="C201" s="387">
        <v>2016</v>
      </c>
      <c r="D201" s="404"/>
      <c r="E201" s="405"/>
      <c r="F201" s="406">
        <v>2017</v>
      </c>
      <c r="G201" s="404"/>
      <c r="H201" s="388"/>
    </row>
    <row r="202" spans="2:8" ht="20.25" thickBot="1" x14ac:dyDescent="0.3">
      <c r="B202" s="400"/>
      <c r="C202" s="54" t="s">
        <v>4</v>
      </c>
      <c r="D202" s="54" t="s">
        <v>5</v>
      </c>
      <c r="E202" s="54" t="s">
        <v>6</v>
      </c>
      <c r="F202" s="54" t="s">
        <v>4</v>
      </c>
      <c r="G202" s="54" t="s">
        <v>5</v>
      </c>
      <c r="H202" s="54" t="s">
        <v>6</v>
      </c>
    </row>
    <row r="203" spans="2:8" ht="20.25" thickBot="1" x14ac:dyDescent="0.3">
      <c r="B203" s="13" t="s">
        <v>110</v>
      </c>
      <c r="C203" s="22">
        <v>5879</v>
      </c>
      <c r="D203" s="22">
        <v>6223</v>
      </c>
      <c r="E203" s="135">
        <v>12102</v>
      </c>
      <c r="F203" s="22">
        <v>5925</v>
      </c>
      <c r="G203" s="22">
        <v>6404</v>
      </c>
      <c r="H203" s="135">
        <v>12329</v>
      </c>
    </row>
    <row r="204" spans="2:8" ht="20.25" thickBot="1" x14ac:dyDescent="0.3">
      <c r="B204" s="13" t="s">
        <v>111</v>
      </c>
      <c r="C204" s="22">
        <v>11671</v>
      </c>
      <c r="D204" s="22">
        <v>15263</v>
      </c>
      <c r="E204" s="135">
        <v>26934</v>
      </c>
      <c r="F204" s="22">
        <v>11633</v>
      </c>
      <c r="G204" s="22">
        <v>15355</v>
      </c>
      <c r="H204" s="135">
        <v>26988</v>
      </c>
    </row>
    <row r="205" spans="2:8" ht="20.25" thickBot="1" x14ac:dyDescent="0.3">
      <c r="B205" s="13" t="s">
        <v>112</v>
      </c>
      <c r="C205" s="22">
        <v>2622</v>
      </c>
      <c r="D205" s="22">
        <v>1900</v>
      </c>
      <c r="E205" s="135">
        <v>4522</v>
      </c>
      <c r="F205" s="22">
        <v>2816</v>
      </c>
      <c r="G205" s="22">
        <v>1773</v>
      </c>
      <c r="H205" s="135">
        <v>4589</v>
      </c>
    </row>
    <row r="206" spans="2:8" ht="20.25" thickBot="1" x14ac:dyDescent="0.3">
      <c r="B206" s="24" t="s">
        <v>6</v>
      </c>
      <c r="C206" s="106">
        <v>20172</v>
      </c>
      <c r="D206" s="106">
        <v>23386</v>
      </c>
      <c r="E206" s="106">
        <v>43558</v>
      </c>
      <c r="F206" s="106">
        <v>20374</v>
      </c>
      <c r="G206" s="106">
        <v>23532</v>
      </c>
      <c r="H206" s="106">
        <v>43906</v>
      </c>
    </row>
    <row r="208" spans="2:8" ht="20.25" thickBot="1" x14ac:dyDescent="0.3">
      <c r="B208" s="8" t="s">
        <v>316</v>
      </c>
    </row>
    <row r="209" spans="2:9" ht="20.25" thickBot="1" x14ac:dyDescent="0.3">
      <c r="B209" s="407" t="s">
        <v>108</v>
      </c>
      <c r="C209" s="409" t="s">
        <v>157</v>
      </c>
      <c r="D209" s="410"/>
      <c r="E209" s="411" t="s">
        <v>158</v>
      </c>
      <c r="F209" s="410"/>
      <c r="G209" s="411" t="s">
        <v>6</v>
      </c>
      <c r="H209" s="412"/>
      <c r="I209" s="410"/>
    </row>
    <row r="210" spans="2:9" ht="20.25" thickBot="1" x14ac:dyDescent="0.3">
      <c r="B210" s="408"/>
      <c r="C210" s="88" t="s">
        <v>4</v>
      </c>
      <c r="D210" s="88" t="s">
        <v>5</v>
      </c>
      <c r="E210" s="88" t="s">
        <v>4</v>
      </c>
      <c r="F210" s="88" t="s">
        <v>5</v>
      </c>
      <c r="G210" s="88" t="s">
        <v>4</v>
      </c>
      <c r="H210" s="88" t="s">
        <v>5</v>
      </c>
      <c r="I210" s="88" t="s">
        <v>6</v>
      </c>
    </row>
    <row r="211" spans="2:9" ht="20.25" thickBot="1" x14ac:dyDescent="0.3">
      <c r="B211" s="55" t="s">
        <v>110</v>
      </c>
      <c r="C211" s="23">
        <v>5603</v>
      </c>
      <c r="D211" s="23">
        <v>6292</v>
      </c>
      <c r="E211" s="53">
        <v>322</v>
      </c>
      <c r="F211" s="53">
        <v>112</v>
      </c>
      <c r="G211" s="136">
        <v>5925</v>
      </c>
      <c r="H211" s="136">
        <v>6404</v>
      </c>
      <c r="I211" s="136">
        <v>12329</v>
      </c>
    </row>
    <row r="212" spans="2:9" ht="20.25" thickBot="1" x14ac:dyDescent="0.3">
      <c r="B212" s="55" t="s">
        <v>111</v>
      </c>
      <c r="C212" s="23">
        <v>10916</v>
      </c>
      <c r="D212" s="23">
        <v>14981</v>
      </c>
      <c r="E212" s="53">
        <v>717</v>
      </c>
      <c r="F212" s="53">
        <v>374</v>
      </c>
      <c r="G212" s="136">
        <v>11633</v>
      </c>
      <c r="H212" s="136">
        <v>15355</v>
      </c>
      <c r="I212" s="136">
        <v>26988</v>
      </c>
    </row>
    <row r="213" spans="2:9" ht="20.25" thickBot="1" x14ac:dyDescent="0.3">
      <c r="B213" s="55" t="s">
        <v>112</v>
      </c>
      <c r="C213" s="23">
        <v>2379</v>
      </c>
      <c r="D213" s="23">
        <v>1402</v>
      </c>
      <c r="E213" s="53">
        <v>437</v>
      </c>
      <c r="F213" s="53">
        <v>371</v>
      </c>
      <c r="G213" s="136">
        <v>2816</v>
      </c>
      <c r="H213" s="136">
        <v>1773</v>
      </c>
      <c r="I213" s="136">
        <v>4589</v>
      </c>
    </row>
    <row r="214" spans="2:9" ht="20.25" thickBot="1" x14ac:dyDescent="0.3">
      <c r="B214" s="65" t="s">
        <v>6</v>
      </c>
      <c r="C214" s="52">
        <v>18898</v>
      </c>
      <c r="D214" s="52">
        <v>22675</v>
      </c>
      <c r="E214" s="52">
        <v>1476</v>
      </c>
      <c r="F214" s="85">
        <v>857</v>
      </c>
      <c r="G214" s="52">
        <v>20374</v>
      </c>
      <c r="H214" s="52">
        <v>23532</v>
      </c>
      <c r="I214" s="52">
        <v>43906</v>
      </c>
    </row>
    <row r="215" spans="2:9" ht="19.5" x14ac:dyDescent="0.25">
      <c r="B215" s="8"/>
    </row>
    <row r="216" spans="2:9" ht="20.25" thickBot="1" x14ac:dyDescent="0.3">
      <c r="B216" s="8" t="s">
        <v>319</v>
      </c>
    </row>
    <row r="217" spans="2:9" ht="20.25" thickBot="1" x14ac:dyDescent="0.3">
      <c r="B217" s="30" t="s">
        <v>155</v>
      </c>
      <c r="C217" s="31">
        <v>2016</v>
      </c>
      <c r="D217" s="31">
        <v>2017</v>
      </c>
    </row>
    <row r="218" spans="2:9" ht="20.25" thickBot="1" x14ac:dyDescent="0.3">
      <c r="B218" s="47" t="s">
        <v>320</v>
      </c>
      <c r="C218" s="105">
        <v>1869</v>
      </c>
      <c r="D218" s="105">
        <v>1991</v>
      </c>
    </row>
    <row r="219" spans="2:9" ht="20.25" thickBot="1" x14ac:dyDescent="0.3">
      <c r="B219" s="13" t="s">
        <v>321</v>
      </c>
      <c r="C219" s="328">
        <v>0.65800000000000003</v>
      </c>
      <c r="D219" s="328">
        <v>0.69199999999999995</v>
      </c>
    </row>
    <row r="220" spans="2:9" ht="20.25" thickBot="1" x14ac:dyDescent="0.3">
      <c r="B220" s="47" t="s">
        <v>322</v>
      </c>
      <c r="C220" s="137">
        <v>186715</v>
      </c>
      <c r="D220" s="137">
        <v>242407</v>
      </c>
    </row>
    <row r="221" spans="2:9" ht="20.25" thickBot="1" x14ac:dyDescent="0.3">
      <c r="B221" s="13" t="s">
        <v>323</v>
      </c>
      <c r="C221" s="22">
        <v>189090</v>
      </c>
      <c r="D221" s="22">
        <v>234409</v>
      </c>
    </row>
    <row r="222" spans="2:9" ht="20.25" thickBot="1" x14ac:dyDescent="0.3">
      <c r="B222" s="13" t="s">
        <v>324</v>
      </c>
      <c r="C222" s="22">
        <v>2008</v>
      </c>
      <c r="D222" s="22">
        <v>3175</v>
      </c>
    </row>
    <row r="223" spans="2:9" ht="20.25" thickBot="1" x14ac:dyDescent="0.3">
      <c r="B223" s="13" t="s">
        <v>325</v>
      </c>
      <c r="C223" s="22">
        <v>6213</v>
      </c>
      <c r="D223" s="22">
        <v>4823</v>
      </c>
    </row>
    <row r="224" spans="2:9" ht="20.25" thickBot="1" x14ac:dyDescent="0.3">
      <c r="B224" s="47" t="s">
        <v>326</v>
      </c>
      <c r="C224" s="48">
        <v>13</v>
      </c>
      <c r="D224" s="48">
        <v>11</v>
      </c>
    </row>
    <row r="225" spans="2:9" ht="20.25" thickBot="1" x14ac:dyDescent="0.3">
      <c r="B225" s="13" t="s">
        <v>327</v>
      </c>
      <c r="C225" s="21">
        <v>13</v>
      </c>
      <c r="D225" s="21">
        <v>11</v>
      </c>
    </row>
    <row r="226" spans="2:9" ht="20.25" thickBot="1" x14ac:dyDescent="0.3">
      <c r="B226" s="13" t="s">
        <v>328</v>
      </c>
      <c r="C226" s="21">
        <v>1</v>
      </c>
      <c r="D226" s="21">
        <v>1</v>
      </c>
    </row>
    <row r="227" spans="2:9" ht="20.25" thickBot="1" x14ac:dyDescent="0.3">
      <c r="B227" s="13" t="s">
        <v>329</v>
      </c>
      <c r="C227" s="21">
        <v>7</v>
      </c>
      <c r="D227" s="21">
        <v>9</v>
      </c>
    </row>
    <row r="228" spans="2:9" ht="39.75" thickBot="1" x14ac:dyDescent="0.3">
      <c r="B228" s="47" t="s">
        <v>330</v>
      </c>
      <c r="C228" s="48">
        <v>278</v>
      </c>
      <c r="D228" s="48">
        <v>723</v>
      </c>
    </row>
    <row r="229" spans="2:9" ht="20.25" thickBot="1" x14ac:dyDescent="0.3">
      <c r="B229" s="13" t="s">
        <v>331</v>
      </c>
      <c r="C229" s="328">
        <v>9.8000000000000004E-2</v>
      </c>
      <c r="D229" s="328">
        <v>0.251</v>
      </c>
    </row>
    <row r="230" spans="2:9" ht="39.75" thickBot="1" x14ac:dyDescent="0.3">
      <c r="B230" s="47" t="s">
        <v>332</v>
      </c>
      <c r="C230" s="138"/>
      <c r="D230" s="137">
        <v>1267</v>
      </c>
    </row>
    <row r="231" spans="2:9" ht="20.25" thickBot="1" x14ac:dyDescent="0.3">
      <c r="B231" s="13" t="s">
        <v>333</v>
      </c>
      <c r="C231" s="75"/>
      <c r="D231" s="328">
        <v>0.44</v>
      </c>
    </row>
    <row r="232" spans="2:9" ht="39.75" thickBot="1" x14ac:dyDescent="0.3">
      <c r="B232" s="47" t="s">
        <v>334</v>
      </c>
      <c r="C232" s="48">
        <v>994</v>
      </c>
      <c r="D232" s="137">
        <v>1065</v>
      </c>
    </row>
    <row r="233" spans="2:9" ht="20.25" thickBot="1" x14ac:dyDescent="0.3">
      <c r="B233" s="13" t="s">
        <v>335</v>
      </c>
      <c r="C233" s="49">
        <v>0.35</v>
      </c>
      <c r="D233" s="328">
        <v>0.37</v>
      </c>
    </row>
    <row r="234" spans="2:9" ht="20.25" thickBot="1" x14ac:dyDescent="0.3">
      <c r="B234" s="47" t="s">
        <v>336</v>
      </c>
      <c r="C234" s="138"/>
      <c r="D234" s="137">
        <v>3824</v>
      </c>
    </row>
    <row r="235" spans="2:9" ht="19.5" x14ac:dyDescent="0.25">
      <c r="B235" s="8"/>
    </row>
    <row r="237" spans="2:9" ht="20.25" thickBot="1" x14ac:dyDescent="0.3">
      <c r="B237" s="8" t="s">
        <v>337</v>
      </c>
    </row>
    <row r="238" spans="2:9" ht="20.25" thickBot="1" x14ac:dyDescent="0.3">
      <c r="B238" s="391" t="s">
        <v>174</v>
      </c>
      <c r="C238" s="392"/>
      <c r="D238" s="392"/>
      <c r="E238" s="392"/>
      <c r="F238" s="392"/>
      <c r="G238" s="392"/>
      <c r="H238" s="392"/>
      <c r="I238" s="413"/>
    </row>
    <row r="239" spans="2:9" ht="20.25" thickBot="1" x14ac:dyDescent="0.3">
      <c r="B239" s="114" t="s">
        <v>338</v>
      </c>
      <c r="C239" s="20" t="s">
        <v>339</v>
      </c>
      <c r="D239" s="20" t="s">
        <v>340</v>
      </c>
      <c r="E239" s="20" t="s">
        <v>341</v>
      </c>
      <c r="F239" s="20" t="s">
        <v>342</v>
      </c>
      <c r="G239" s="20" t="s">
        <v>343</v>
      </c>
      <c r="H239" s="20" t="s">
        <v>344</v>
      </c>
      <c r="I239" s="20" t="s">
        <v>6</v>
      </c>
    </row>
    <row r="240" spans="2:9" ht="20.25" thickBot="1" x14ac:dyDescent="0.3">
      <c r="B240" s="13" t="s">
        <v>345</v>
      </c>
      <c r="C240" s="22">
        <v>302446</v>
      </c>
      <c r="D240" s="22">
        <v>269413</v>
      </c>
      <c r="E240" s="22">
        <v>208368</v>
      </c>
      <c r="F240" s="22">
        <v>192127</v>
      </c>
      <c r="G240" s="22">
        <v>179894</v>
      </c>
      <c r="H240" s="22">
        <v>123179</v>
      </c>
      <c r="I240" s="135">
        <v>1275427</v>
      </c>
    </row>
    <row r="241" spans="2:9" ht="20.25" thickBot="1" x14ac:dyDescent="0.3">
      <c r="B241" s="13" t="s">
        <v>177</v>
      </c>
      <c r="C241" s="22">
        <v>559434</v>
      </c>
      <c r="D241" s="22">
        <v>496674</v>
      </c>
      <c r="E241" s="22">
        <v>258135</v>
      </c>
      <c r="F241" s="22">
        <v>119628</v>
      </c>
      <c r="G241" s="22">
        <v>86485</v>
      </c>
      <c r="H241" s="22">
        <v>68838</v>
      </c>
      <c r="I241" s="135">
        <v>1589194</v>
      </c>
    </row>
    <row r="242" spans="2:9" ht="20.25" thickBot="1" x14ac:dyDescent="0.3">
      <c r="B242" s="13" t="s">
        <v>178</v>
      </c>
      <c r="C242" s="22">
        <v>538214</v>
      </c>
      <c r="D242" s="22">
        <v>503941</v>
      </c>
      <c r="E242" s="22">
        <v>285033</v>
      </c>
      <c r="F242" s="22">
        <v>281967</v>
      </c>
      <c r="G242" s="22">
        <v>156432</v>
      </c>
      <c r="H242" s="22">
        <v>113128</v>
      </c>
      <c r="I242" s="135">
        <v>1878715</v>
      </c>
    </row>
    <row r="243" spans="2:9" ht="20.25" thickBot="1" x14ac:dyDescent="0.3">
      <c r="B243" s="13" t="s">
        <v>180</v>
      </c>
      <c r="C243" s="22">
        <v>207343</v>
      </c>
      <c r="D243" s="22">
        <v>199888</v>
      </c>
      <c r="E243" s="22">
        <v>139193</v>
      </c>
      <c r="F243" s="22">
        <v>141926</v>
      </c>
      <c r="G243" s="22">
        <v>108980</v>
      </c>
      <c r="H243" s="22">
        <v>90001</v>
      </c>
      <c r="I243" s="135">
        <v>887331</v>
      </c>
    </row>
    <row r="244" spans="2:9" ht="20.25" thickBot="1" x14ac:dyDescent="0.3">
      <c r="B244" s="13" t="s">
        <v>346</v>
      </c>
      <c r="C244" s="22">
        <v>84356</v>
      </c>
      <c r="D244" s="22">
        <v>90866</v>
      </c>
      <c r="E244" s="22">
        <v>29558</v>
      </c>
      <c r="F244" s="22">
        <v>111261</v>
      </c>
      <c r="G244" s="22">
        <v>89871</v>
      </c>
      <c r="H244" s="22">
        <v>80397</v>
      </c>
      <c r="I244" s="135">
        <v>486309</v>
      </c>
    </row>
    <row r="245" spans="2:9" ht="20.25" thickBot="1" x14ac:dyDescent="0.3">
      <c r="B245" s="391" t="s">
        <v>182</v>
      </c>
      <c r="C245" s="392"/>
      <c r="D245" s="392"/>
      <c r="E245" s="392"/>
      <c r="F245" s="392"/>
      <c r="G245" s="392"/>
      <c r="H245" s="392"/>
      <c r="I245" s="413"/>
    </row>
    <row r="246" spans="2:9" ht="20.25" thickBot="1" x14ac:dyDescent="0.3">
      <c r="B246" s="38" t="s">
        <v>347</v>
      </c>
      <c r="C246" s="39" t="s">
        <v>339</v>
      </c>
      <c r="D246" s="39" t="s">
        <v>340</v>
      </c>
      <c r="E246" s="39" t="s">
        <v>341</v>
      </c>
      <c r="F246" s="39" t="s">
        <v>342</v>
      </c>
      <c r="G246" s="39" t="s">
        <v>343</v>
      </c>
      <c r="H246" s="39" t="s">
        <v>344</v>
      </c>
      <c r="I246" s="39" t="s">
        <v>348</v>
      </c>
    </row>
    <row r="247" spans="2:9" ht="20.25" thickBot="1" x14ac:dyDescent="0.3">
      <c r="B247" s="13" t="s">
        <v>345</v>
      </c>
      <c r="C247" s="21">
        <v>2</v>
      </c>
      <c r="D247" s="21">
        <v>2</v>
      </c>
      <c r="E247" s="21">
        <v>2</v>
      </c>
      <c r="F247" s="21">
        <v>2</v>
      </c>
      <c r="G247" s="21">
        <v>2</v>
      </c>
      <c r="H247" s="21">
        <v>2</v>
      </c>
      <c r="I247" s="139">
        <v>2</v>
      </c>
    </row>
    <row r="248" spans="2:9" ht="20.25" thickBot="1" x14ac:dyDescent="0.3">
      <c r="B248" s="13" t="s">
        <v>177</v>
      </c>
      <c r="C248" s="21">
        <v>1</v>
      </c>
      <c r="D248" s="21">
        <v>1</v>
      </c>
      <c r="E248" s="21">
        <v>2</v>
      </c>
      <c r="F248" s="21">
        <v>4</v>
      </c>
      <c r="G248" s="21">
        <v>4</v>
      </c>
      <c r="H248" s="21">
        <v>4</v>
      </c>
      <c r="I248" s="139">
        <v>2</v>
      </c>
    </row>
    <row r="249" spans="2:9" ht="20.25" thickBot="1" x14ac:dyDescent="0.3">
      <c r="B249" s="13" t="s">
        <v>178</v>
      </c>
      <c r="C249" s="21">
        <v>1</v>
      </c>
      <c r="D249" s="21">
        <v>1</v>
      </c>
      <c r="E249" s="21">
        <v>2</v>
      </c>
      <c r="F249" s="21">
        <v>1</v>
      </c>
      <c r="G249" s="21">
        <v>2</v>
      </c>
      <c r="H249" s="21">
        <v>2</v>
      </c>
      <c r="I249" s="139">
        <v>1</v>
      </c>
    </row>
    <row r="250" spans="2:9" ht="20.25" thickBot="1" x14ac:dyDescent="0.3">
      <c r="B250" s="13" t="s">
        <v>180</v>
      </c>
      <c r="C250" s="21">
        <v>2</v>
      </c>
      <c r="D250" s="21">
        <v>3</v>
      </c>
      <c r="E250" s="21">
        <v>3</v>
      </c>
      <c r="F250" s="21">
        <v>3</v>
      </c>
      <c r="G250" s="21">
        <v>3</v>
      </c>
      <c r="H250" s="21">
        <v>3</v>
      </c>
      <c r="I250" s="139">
        <v>3</v>
      </c>
    </row>
    <row r="251" spans="2:9" ht="20.25" thickBot="1" x14ac:dyDescent="0.3">
      <c r="B251" s="13" t="s">
        <v>346</v>
      </c>
      <c r="C251" s="21">
        <v>6</v>
      </c>
      <c r="D251" s="21">
        <v>6</v>
      </c>
      <c r="E251" s="21">
        <v>16</v>
      </c>
      <c r="F251" s="21">
        <v>4</v>
      </c>
      <c r="G251" s="21">
        <v>4</v>
      </c>
      <c r="H251" s="21">
        <v>3</v>
      </c>
      <c r="I251" s="139">
        <v>5</v>
      </c>
    </row>
    <row r="253" spans="2:9" ht="20.25" thickBot="1" x14ac:dyDescent="0.3">
      <c r="B253" s="8" t="s">
        <v>822</v>
      </c>
    </row>
    <row r="254" spans="2:9" ht="20.25" thickBot="1" x14ac:dyDescent="0.3">
      <c r="B254" s="213" t="s">
        <v>807</v>
      </c>
      <c r="C254" s="363" t="s">
        <v>823</v>
      </c>
    </row>
    <row r="255" spans="2:9" ht="20.25" thickBot="1" x14ac:dyDescent="0.3">
      <c r="B255" s="152" t="s">
        <v>824</v>
      </c>
      <c r="C255" s="153">
        <v>69589</v>
      </c>
    </row>
    <row r="256" spans="2:9" ht="20.25" thickBot="1" x14ac:dyDescent="0.3">
      <c r="B256" s="152" t="s">
        <v>809</v>
      </c>
      <c r="C256" s="153">
        <v>78712</v>
      </c>
    </row>
    <row r="257" spans="2:4" ht="20.25" thickBot="1" x14ac:dyDescent="0.3">
      <c r="B257" s="152" t="s">
        <v>178</v>
      </c>
      <c r="C257" s="153">
        <v>448103</v>
      </c>
    </row>
    <row r="258" spans="2:4" ht="20.25" thickBot="1" x14ac:dyDescent="0.3">
      <c r="B258" s="152" t="s">
        <v>482</v>
      </c>
      <c r="C258" s="153">
        <v>79539</v>
      </c>
    </row>
    <row r="259" spans="2:4" ht="20.25" thickBot="1" x14ac:dyDescent="0.3">
      <c r="B259" s="152" t="s">
        <v>177</v>
      </c>
      <c r="C259" s="153">
        <v>410171</v>
      </c>
    </row>
    <row r="260" spans="2:4" ht="20.25" thickBot="1" x14ac:dyDescent="0.3">
      <c r="B260" s="152" t="s">
        <v>345</v>
      </c>
      <c r="C260" s="153">
        <v>469930</v>
      </c>
    </row>
    <row r="261" spans="2:4" ht="20.25" thickBot="1" x14ac:dyDescent="0.3">
      <c r="B261" s="152" t="s">
        <v>811</v>
      </c>
      <c r="C261" s="153">
        <v>82741</v>
      </c>
    </row>
    <row r="262" spans="2:4" ht="20.25" thickBot="1" x14ac:dyDescent="0.3">
      <c r="B262" s="152" t="s">
        <v>825</v>
      </c>
      <c r="C262" s="153">
        <v>455948</v>
      </c>
    </row>
    <row r="263" spans="2:4" ht="20.25" thickBot="1" x14ac:dyDescent="0.3">
      <c r="B263" s="152" t="s">
        <v>826</v>
      </c>
      <c r="C263" s="153">
        <v>209099</v>
      </c>
    </row>
    <row r="264" spans="2:4" ht="20.25" thickBot="1" x14ac:dyDescent="0.3">
      <c r="B264" s="152" t="s">
        <v>827</v>
      </c>
      <c r="C264" s="153">
        <v>217614</v>
      </c>
    </row>
    <row r="265" spans="2:4" ht="20.25" thickBot="1" x14ac:dyDescent="0.3">
      <c r="B265" s="152" t="s">
        <v>812</v>
      </c>
      <c r="C265" s="153">
        <v>513518</v>
      </c>
    </row>
    <row r="266" spans="2:4" ht="20.25" thickBot="1" x14ac:dyDescent="0.3">
      <c r="B266" s="163" t="s">
        <v>585</v>
      </c>
      <c r="C266" s="164">
        <v>3034964</v>
      </c>
    </row>
    <row r="269" spans="2:4" ht="20.25" thickBot="1" x14ac:dyDescent="0.3">
      <c r="B269" s="8" t="s">
        <v>828</v>
      </c>
    </row>
    <row r="270" spans="2:4" ht="20.25" thickBot="1" x14ac:dyDescent="0.3">
      <c r="B270" s="30" t="s">
        <v>155</v>
      </c>
      <c r="C270" s="31">
        <v>2016</v>
      </c>
      <c r="D270" s="31">
        <v>2017</v>
      </c>
    </row>
    <row r="271" spans="2:4" ht="39.75" thickBot="1" x14ac:dyDescent="0.3">
      <c r="B271" s="47" t="s">
        <v>184</v>
      </c>
      <c r="C271" s="48">
        <v>853</v>
      </c>
      <c r="D271" s="137">
        <v>1606</v>
      </c>
    </row>
    <row r="272" spans="2:4" ht="20.25" thickBot="1" x14ac:dyDescent="0.3">
      <c r="B272" s="13" t="s">
        <v>185</v>
      </c>
      <c r="C272" s="329">
        <v>0.3</v>
      </c>
      <c r="D272" s="329">
        <v>0.55800000000000005</v>
      </c>
    </row>
    <row r="273" spans="2:4" ht="20.25" thickBot="1" x14ac:dyDescent="0.3">
      <c r="B273" s="47" t="s">
        <v>186</v>
      </c>
      <c r="C273" s="48">
        <v>637</v>
      </c>
      <c r="D273" s="48">
        <v>709</v>
      </c>
    </row>
    <row r="274" spans="2:4" ht="20.25" thickBot="1" x14ac:dyDescent="0.3">
      <c r="B274" s="13" t="s">
        <v>187</v>
      </c>
      <c r="C274" s="329">
        <v>0.224</v>
      </c>
      <c r="D274" s="329">
        <v>0.246</v>
      </c>
    </row>
    <row r="275" spans="2:4" ht="39.75" thickBot="1" x14ac:dyDescent="0.3">
      <c r="B275" s="47" t="s">
        <v>188</v>
      </c>
      <c r="C275" s="48">
        <v>128</v>
      </c>
      <c r="D275" s="48">
        <v>138</v>
      </c>
    </row>
    <row r="276" spans="2:4" ht="20.25" thickBot="1" x14ac:dyDescent="0.3">
      <c r="B276" s="13" t="s">
        <v>189</v>
      </c>
      <c r="C276" s="329">
        <v>4.4999999999999998E-2</v>
      </c>
      <c r="D276" s="329">
        <v>4.8000000000000001E-2</v>
      </c>
    </row>
    <row r="277" spans="2:4" ht="20.25" thickBot="1" x14ac:dyDescent="0.3">
      <c r="B277" s="47" t="s">
        <v>190</v>
      </c>
      <c r="C277" s="48">
        <v>10</v>
      </c>
      <c r="D277" s="48">
        <v>8</v>
      </c>
    </row>
    <row r="278" spans="2:4" ht="20.25" thickBot="1" x14ac:dyDescent="0.3">
      <c r="B278" s="13" t="s">
        <v>191</v>
      </c>
      <c r="C278" s="329">
        <v>4.0000000000000001E-3</v>
      </c>
      <c r="D278" s="329">
        <v>2E-3</v>
      </c>
    </row>
    <row r="280" spans="2:4" ht="20.25" thickBot="1" x14ac:dyDescent="0.3">
      <c r="B280" s="8" t="s">
        <v>829</v>
      </c>
    </row>
    <row r="281" spans="2:4" ht="20.25" thickBot="1" x14ac:dyDescent="0.3">
      <c r="B281" s="30" t="s">
        <v>155</v>
      </c>
      <c r="C281" s="31">
        <v>2016</v>
      </c>
      <c r="D281" s="31">
        <v>2017</v>
      </c>
    </row>
    <row r="282" spans="2:4" ht="39.75" thickBot="1" x14ac:dyDescent="0.3">
      <c r="B282" s="47" t="s">
        <v>349</v>
      </c>
      <c r="C282" s="140"/>
      <c r="D282" s="141">
        <v>1310</v>
      </c>
    </row>
    <row r="283" spans="2:4" ht="20.25" thickBot="1" x14ac:dyDescent="0.3">
      <c r="B283" s="13" t="s">
        <v>350</v>
      </c>
      <c r="C283" s="53"/>
      <c r="D283" s="329">
        <v>0.45500000000000002</v>
      </c>
    </row>
    <row r="284" spans="2:4" ht="39.75" thickBot="1" x14ac:dyDescent="0.3">
      <c r="B284" s="47" t="s">
        <v>351</v>
      </c>
      <c r="C284" s="105">
        <v>1407</v>
      </c>
      <c r="D284" s="105">
        <v>2051</v>
      </c>
    </row>
    <row r="285" spans="2:4" ht="39.75" thickBot="1" x14ac:dyDescent="0.3">
      <c r="B285" s="13" t="s">
        <v>352</v>
      </c>
      <c r="C285" s="329">
        <v>0.495</v>
      </c>
      <c r="D285" s="329">
        <v>0.71299999999999997</v>
      </c>
    </row>
    <row r="286" spans="2:4" ht="39.75" thickBot="1" x14ac:dyDescent="0.3">
      <c r="B286" s="47" t="s">
        <v>353</v>
      </c>
      <c r="C286" s="104">
        <v>951</v>
      </c>
      <c r="D286" s="105">
        <v>1525</v>
      </c>
    </row>
    <row r="287" spans="2:4" ht="20.25" thickBot="1" x14ac:dyDescent="0.3">
      <c r="B287" s="13" t="s">
        <v>354</v>
      </c>
      <c r="C287" s="329">
        <v>0.33500000000000002</v>
      </c>
      <c r="D287" s="329">
        <v>0.53</v>
      </c>
    </row>
    <row r="288" spans="2:4" ht="39.75" thickBot="1" x14ac:dyDescent="0.3">
      <c r="B288" s="47" t="s">
        <v>355</v>
      </c>
      <c r="C288" s="105">
        <v>1286</v>
      </c>
      <c r="D288" s="105">
        <v>1863</v>
      </c>
    </row>
    <row r="289" spans="2:4" ht="20.25" thickBot="1" x14ac:dyDescent="0.3">
      <c r="B289" s="13" t="s">
        <v>356</v>
      </c>
      <c r="C289" s="329">
        <v>0.45200000000000001</v>
      </c>
      <c r="D289" s="329">
        <v>0.64800000000000002</v>
      </c>
    </row>
    <row r="290" spans="2:4" ht="19.5" x14ac:dyDescent="0.25">
      <c r="B290" s="8"/>
    </row>
    <row r="291" spans="2:4" ht="20.25" thickBot="1" x14ac:dyDescent="0.3">
      <c r="B291" s="8" t="s">
        <v>830</v>
      </c>
    </row>
    <row r="292" spans="2:4" ht="20.25" thickBot="1" x14ac:dyDescent="0.3">
      <c r="B292" s="30" t="s">
        <v>155</v>
      </c>
      <c r="C292" s="31">
        <v>2016</v>
      </c>
      <c r="D292" s="31">
        <v>2017</v>
      </c>
    </row>
    <row r="293" spans="2:4" ht="20.25" thickBot="1" x14ac:dyDescent="0.3">
      <c r="B293" s="47" t="s">
        <v>357</v>
      </c>
      <c r="C293" s="105">
        <v>2314</v>
      </c>
      <c r="D293" s="105">
        <v>2787</v>
      </c>
    </row>
    <row r="294" spans="2:4" ht="20.25" thickBot="1" x14ac:dyDescent="0.3">
      <c r="B294" s="13" t="s">
        <v>358</v>
      </c>
      <c r="C294" s="18">
        <v>0.81399999999999995</v>
      </c>
      <c r="D294" s="18">
        <v>0.96899999999999997</v>
      </c>
    </row>
    <row r="295" spans="2:4" ht="20.25" thickBot="1" x14ac:dyDescent="0.3">
      <c r="B295" s="47" t="s">
        <v>202</v>
      </c>
      <c r="C295" s="105">
        <v>48596</v>
      </c>
      <c r="D295" s="105">
        <v>48649</v>
      </c>
    </row>
    <row r="296" spans="2:4" ht="20.25" thickBot="1" x14ac:dyDescent="0.3">
      <c r="B296" s="13" t="s">
        <v>203</v>
      </c>
      <c r="C296" s="23">
        <v>24877</v>
      </c>
      <c r="D296" s="23">
        <v>24899</v>
      </c>
    </row>
    <row r="297" spans="2:4" ht="20.25" thickBot="1" x14ac:dyDescent="0.3">
      <c r="B297" s="13" t="s">
        <v>204</v>
      </c>
      <c r="C297" s="23">
        <v>23719</v>
      </c>
      <c r="D297" s="23">
        <v>23751</v>
      </c>
    </row>
    <row r="298" spans="2:4" ht="20.25" thickBot="1" x14ac:dyDescent="0.3">
      <c r="B298" s="47" t="s">
        <v>205</v>
      </c>
      <c r="C298" s="105">
        <v>44569</v>
      </c>
      <c r="D298" s="105">
        <v>44700</v>
      </c>
    </row>
    <row r="299" spans="2:4" ht="20.25" thickBot="1" x14ac:dyDescent="0.3">
      <c r="B299" s="13" t="s">
        <v>92</v>
      </c>
      <c r="C299" s="23">
        <v>22842</v>
      </c>
      <c r="D299" s="23">
        <v>22896</v>
      </c>
    </row>
    <row r="300" spans="2:4" ht="20.25" thickBot="1" x14ac:dyDescent="0.3">
      <c r="B300" s="13" t="s">
        <v>93</v>
      </c>
      <c r="C300" s="23">
        <v>21727</v>
      </c>
      <c r="D300" s="23">
        <v>21804</v>
      </c>
    </row>
    <row r="301" spans="2:4" ht="20.25" thickBot="1" x14ac:dyDescent="0.3">
      <c r="B301" s="47" t="s">
        <v>206</v>
      </c>
      <c r="C301" s="105">
        <v>4027</v>
      </c>
      <c r="D301" s="105">
        <v>3949</v>
      </c>
    </row>
    <row r="302" spans="2:4" ht="20.25" thickBot="1" x14ac:dyDescent="0.3">
      <c r="B302" s="13" t="s">
        <v>207</v>
      </c>
      <c r="C302" s="23">
        <v>2035</v>
      </c>
      <c r="D302" s="23">
        <v>2003</v>
      </c>
    </row>
    <row r="303" spans="2:4" ht="20.25" thickBot="1" x14ac:dyDescent="0.3">
      <c r="B303" s="13" t="s">
        <v>208</v>
      </c>
      <c r="C303" s="23">
        <v>1992</v>
      </c>
      <c r="D303" s="23">
        <v>1947</v>
      </c>
    </row>
    <row r="304" spans="2:4" ht="20.25" thickBot="1" x14ac:dyDescent="0.3">
      <c r="B304" s="47" t="s">
        <v>359</v>
      </c>
      <c r="C304" s="104">
        <v>53</v>
      </c>
      <c r="D304" s="104">
        <v>54</v>
      </c>
    </row>
    <row r="305" spans="2:4" ht="20.25" thickBot="1" x14ac:dyDescent="0.3">
      <c r="B305" s="13" t="s">
        <v>5</v>
      </c>
      <c r="C305" s="53">
        <v>52</v>
      </c>
      <c r="D305" s="53">
        <v>52</v>
      </c>
    </row>
    <row r="306" spans="2:4" ht="20.25" thickBot="1" x14ac:dyDescent="0.3">
      <c r="B306" s="13" t="s">
        <v>4</v>
      </c>
      <c r="C306" s="53">
        <v>54</v>
      </c>
      <c r="D306" s="53">
        <v>57</v>
      </c>
    </row>
    <row r="307" spans="2:4" ht="20.25" thickBot="1" x14ac:dyDescent="0.3">
      <c r="B307" s="47" t="s">
        <v>2</v>
      </c>
      <c r="C307" s="104">
        <v>57</v>
      </c>
      <c r="D307" s="104">
        <v>57</v>
      </c>
    </row>
    <row r="308" spans="2:4" ht="20.25" thickBot="1" x14ac:dyDescent="0.3">
      <c r="B308" s="13" t="s">
        <v>95</v>
      </c>
      <c r="C308" s="53">
        <v>56</v>
      </c>
      <c r="D308" s="53">
        <v>55</v>
      </c>
    </row>
    <row r="309" spans="2:4" ht="20.25" thickBot="1" x14ac:dyDescent="0.3">
      <c r="B309" s="13" t="s">
        <v>96</v>
      </c>
      <c r="C309" s="53">
        <v>59</v>
      </c>
      <c r="D309" s="53">
        <v>58</v>
      </c>
    </row>
    <row r="310" spans="2:4" ht="20.25" thickBot="1" x14ac:dyDescent="0.3">
      <c r="B310" s="47" t="s">
        <v>3</v>
      </c>
      <c r="C310" s="104">
        <v>11</v>
      </c>
      <c r="D310" s="104">
        <v>27</v>
      </c>
    </row>
    <row r="311" spans="2:4" ht="20.25" thickBot="1" x14ac:dyDescent="0.3">
      <c r="B311" s="13" t="s">
        <v>210</v>
      </c>
      <c r="C311" s="53">
        <v>11</v>
      </c>
      <c r="D311" s="53">
        <v>12</v>
      </c>
    </row>
    <row r="312" spans="2:4" ht="20.25" thickBot="1" x14ac:dyDescent="0.3">
      <c r="B312" s="13" t="s">
        <v>211</v>
      </c>
      <c r="C312" s="53">
        <v>10</v>
      </c>
      <c r="D312" s="53">
        <v>43</v>
      </c>
    </row>
    <row r="313" spans="2:4" ht="19.5" x14ac:dyDescent="0.25">
      <c r="B313" s="8"/>
    </row>
    <row r="314" spans="2:4" ht="20.25" thickBot="1" x14ac:dyDescent="0.3">
      <c r="B314" s="8" t="s">
        <v>831</v>
      </c>
    </row>
    <row r="315" spans="2:4" ht="20.25" thickBot="1" x14ac:dyDescent="0.3">
      <c r="B315" s="30" t="s">
        <v>155</v>
      </c>
      <c r="C315" s="31">
        <v>2016</v>
      </c>
      <c r="D315" s="31">
        <v>2017</v>
      </c>
    </row>
    <row r="316" spans="2:4" ht="39.75" thickBot="1" x14ac:dyDescent="0.3">
      <c r="B316" s="47" t="s">
        <v>360</v>
      </c>
      <c r="C316" s="48">
        <v>231</v>
      </c>
      <c r="D316" s="48">
        <v>357</v>
      </c>
    </row>
    <row r="317" spans="2:4" ht="20.25" thickBot="1" x14ac:dyDescent="0.3">
      <c r="B317" s="13" t="s">
        <v>361</v>
      </c>
      <c r="C317" s="49">
        <v>0.08</v>
      </c>
      <c r="D317" s="49">
        <v>0.12</v>
      </c>
    </row>
    <row r="318" spans="2:4" ht="20.25" thickBot="1" x14ac:dyDescent="0.3">
      <c r="B318" s="47" t="s">
        <v>214</v>
      </c>
      <c r="C318" s="137">
        <v>1105</v>
      </c>
      <c r="D318" s="137">
        <v>1173</v>
      </c>
    </row>
    <row r="319" spans="2:4" ht="20.25" thickBot="1" x14ac:dyDescent="0.3">
      <c r="B319" s="13" t="s">
        <v>215</v>
      </c>
      <c r="C319" s="49">
        <v>0.39</v>
      </c>
      <c r="D319" s="49">
        <v>0.41</v>
      </c>
    </row>
    <row r="320" spans="2:4" ht="20.25" thickBot="1" x14ac:dyDescent="0.3">
      <c r="B320" s="47" t="s">
        <v>362</v>
      </c>
      <c r="C320" s="137">
        <v>104944</v>
      </c>
      <c r="D320" s="137">
        <v>183310</v>
      </c>
    </row>
    <row r="321" spans="2:4" ht="19.5" x14ac:dyDescent="0.25">
      <c r="B321" s="8"/>
    </row>
    <row r="322" spans="2:4" ht="20.25" thickBot="1" x14ac:dyDescent="0.3">
      <c r="B322" s="8" t="s">
        <v>832</v>
      </c>
    </row>
    <row r="323" spans="2:4" ht="20.25" thickBot="1" x14ac:dyDescent="0.3">
      <c r="B323" s="30" t="s">
        <v>155</v>
      </c>
      <c r="C323" s="31">
        <v>2016</v>
      </c>
      <c r="D323" s="31">
        <v>2017</v>
      </c>
    </row>
    <row r="324" spans="2:4" ht="59.25" thickBot="1" x14ac:dyDescent="0.3">
      <c r="B324" s="47" t="s">
        <v>217</v>
      </c>
      <c r="C324" s="138"/>
      <c r="D324" s="48">
        <v>522</v>
      </c>
    </row>
    <row r="325" spans="2:4" ht="39.75" thickBot="1" x14ac:dyDescent="0.3">
      <c r="B325" s="13" t="s">
        <v>363</v>
      </c>
      <c r="C325" s="75"/>
      <c r="D325" s="49">
        <v>0.18</v>
      </c>
    </row>
    <row r="326" spans="2:4" ht="39.75" thickBot="1" x14ac:dyDescent="0.3">
      <c r="B326" s="47" t="s">
        <v>364</v>
      </c>
      <c r="C326" s="105">
        <v>19118</v>
      </c>
      <c r="D326" s="137">
        <v>24980</v>
      </c>
    </row>
    <row r="327" spans="2:4" ht="20.25" thickBot="1" x14ac:dyDescent="0.3">
      <c r="B327" s="13" t="s">
        <v>220</v>
      </c>
      <c r="C327" s="23">
        <v>10639</v>
      </c>
      <c r="D327" s="22">
        <v>13317</v>
      </c>
    </row>
    <row r="328" spans="2:4" ht="20.25" thickBot="1" x14ac:dyDescent="0.3">
      <c r="B328" s="13" t="s">
        <v>134</v>
      </c>
      <c r="C328" s="23">
        <v>8479</v>
      </c>
      <c r="D328" s="22">
        <v>11663</v>
      </c>
    </row>
    <row r="329" spans="2:4" ht="20.25" thickBot="1" x14ac:dyDescent="0.3">
      <c r="B329" s="45" t="s">
        <v>62</v>
      </c>
      <c r="C329" s="18">
        <v>0.55600000000000005</v>
      </c>
      <c r="D329" s="49">
        <v>0.53</v>
      </c>
    </row>
    <row r="330" spans="2:4" ht="20.25" thickBot="1" x14ac:dyDescent="0.3">
      <c r="B330" s="45" t="s">
        <v>63</v>
      </c>
      <c r="C330" s="18">
        <v>0.44400000000000001</v>
      </c>
      <c r="D330" s="49">
        <v>0.47</v>
      </c>
    </row>
    <row r="331" spans="2:4" ht="39.75" thickBot="1" x14ac:dyDescent="0.3">
      <c r="B331" s="47" t="s">
        <v>221</v>
      </c>
      <c r="C331" s="105">
        <v>1286</v>
      </c>
      <c r="D331" s="142">
        <v>1492</v>
      </c>
    </row>
    <row r="332" spans="2:4" ht="20.25" thickBot="1" x14ac:dyDescent="0.3">
      <c r="B332" s="13" t="s">
        <v>68</v>
      </c>
      <c r="C332" s="53">
        <v>532</v>
      </c>
      <c r="D332" s="21">
        <v>762</v>
      </c>
    </row>
    <row r="333" spans="2:4" ht="20.25" thickBot="1" x14ac:dyDescent="0.3">
      <c r="B333" s="13" t="s">
        <v>5</v>
      </c>
      <c r="C333" s="53">
        <v>754</v>
      </c>
      <c r="D333" s="21">
        <v>730</v>
      </c>
    </row>
    <row r="334" spans="2:4" ht="20.25" thickBot="1" x14ac:dyDescent="0.3">
      <c r="B334" s="45" t="s">
        <v>222</v>
      </c>
      <c r="C334" s="329">
        <v>0.41399999999999998</v>
      </c>
      <c r="D334" s="328">
        <v>0.51100000000000001</v>
      </c>
    </row>
    <row r="335" spans="2:4" ht="20.25" thickBot="1" x14ac:dyDescent="0.3">
      <c r="B335" s="45" t="s">
        <v>223</v>
      </c>
      <c r="C335" s="329">
        <v>0.58599999999999997</v>
      </c>
      <c r="D335" s="328">
        <v>0.48899999999999999</v>
      </c>
    </row>
    <row r="336" spans="2:4" ht="19.5" x14ac:dyDescent="0.25">
      <c r="B336" s="8"/>
    </row>
    <row r="337" spans="2:9" ht="20.25" thickBot="1" x14ac:dyDescent="0.3">
      <c r="B337" s="8" t="s">
        <v>833</v>
      </c>
    </row>
    <row r="338" spans="2:9" ht="18" thickBot="1" x14ac:dyDescent="0.3">
      <c r="B338" s="414" t="s">
        <v>28</v>
      </c>
      <c r="C338" s="416" t="s">
        <v>224</v>
      </c>
      <c r="D338" s="417"/>
      <c r="E338" s="417"/>
      <c r="F338" s="417"/>
      <c r="G338" s="417"/>
      <c r="H338" s="418"/>
      <c r="I338" s="419" t="s">
        <v>6</v>
      </c>
    </row>
    <row r="339" spans="2:9" ht="35.25" thickBot="1" x14ac:dyDescent="0.3">
      <c r="B339" s="415"/>
      <c r="C339" s="143" t="s">
        <v>226</v>
      </c>
      <c r="D339" s="143" t="s">
        <v>227</v>
      </c>
      <c r="E339" s="143" t="s">
        <v>228</v>
      </c>
      <c r="F339" s="143" t="s">
        <v>229</v>
      </c>
      <c r="G339" s="143" t="s">
        <v>230</v>
      </c>
      <c r="H339" s="143" t="s">
        <v>231</v>
      </c>
      <c r="I339" s="420"/>
    </row>
    <row r="340" spans="2:9" ht="18" thickBot="1" x14ac:dyDescent="0.3">
      <c r="B340" s="144" t="s">
        <v>257</v>
      </c>
      <c r="C340" s="145">
        <v>537</v>
      </c>
      <c r="D340" s="145">
        <v>547</v>
      </c>
      <c r="E340" s="145">
        <v>643</v>
      </c>
      <c r="F340" s="5">
        <v>1445</v>
      </c>
      <c r="G340" s="5">
        <v>1191</v>
      </c>
      <c r="H340" s="145">
        <v>498</v>
      </c>
      <c r="I340" s="146">
        <v>4861</v>
      </c>
    </row>
    <row r="341" spans="2:9" ht="18" thickBot="1" x14ac:dyDescent="0.3">
      <c r="B341" s="144" t="s">
        <v>258</v>
      </c>
      <c r="C341" s="145">
        <v>377</v>
      </c>
      <c r="D341" s="145">
        <v>541</v>
      </c>
      <c r="E341" s="145">
        <v>432</v>
      </c>
      <c r="F341" s="5">
        <v>1314</v>
      </c>
      <c r="G341" s="145">
        <v>791</v>
      </c>
      <c r="H341" s="145">
        <v>412</v>
      </c>
      <c r="I341" s="146">
        <v>3867</v>
      </c>
    </row>
    <row r="342" spans="2:9" ht="18" thickBot="1" x14ac:dyDescent="0.3">
      <c r="B342" s="144" t="s">
        <v>259</v>
      </c>
      <c r="C342" s="145">
        <v>366</v>
      </c>
      <c r="D342" s="145">
        <v>602</v>
      </c>
      <c r="E342" s="145">
        <v>294</v>
      </c>
      <c r="F342" s="5">
        <v>1347</v>
      </c>
      <c r="G342" s="145">
        <v>616</v>
      </c>
      <c r="H342" s="145">
        <v>296</v>
      </c>
      <c r="I342" s="146">
        <v>3521</v>
      </c>
    </row>
    <row r="343" spans="2:9" ht="18" thickBot="1" x14ac:dyDescent="0.3">
      <c r="B343" s="144" t="s">
        <v>260</v>
      </c>
      <c r="C343" s="145">
        <v>527</v>
      </c>
      <c r="D343" s="145">
        <v>716</v>
      </c>
      <c r="E343" s="145">
        <v>262</v>
      </c>
      <c r="F343" s="5">
        <v>1541</v>
      </c>
      <c r="G343" s="145">
        <v>434</v>
      </c>
      <c r="H343" s="145">
        <v>212</v>
      </c>
      <c r="I343" s="146">
        <v>3692</v>
      </c>
    </row>
    <row r="344" spans="2:9" ht="18" thickBot="1" x14ac:dyDescent="0.3">
      <c r="B344" s="144" t="s">
        <v>261</v>
      </c>
      <c r="C344" s="145">
        <v>518</v>
      </c>
      <c r="D344" s="145">
        <v>910</v>
      </c>
      <c r="E344" s="145">
        <v>268</v>
      </c>
      <c r="F344" s="5">
        <v>1873</v>
      </c>
      <c r="G344" s="145">
        <v>304</v>
      </c>
      <c r="H344" s="145">
        <v>158</v>
      </c>
      <c r="I344" s="146">
        <v>4031</v>
      </c>
    </row>
    <row r="345" spans="2:9" ht="18" thickBot="1" x14ac:dyDescent="0.3">
      <c r="B345" s="144" t="s">
        <v>262</v>
      </c>
      <c r="C345" s="145">
        <v>789</v>
      </c>
      <c r="D345" s="145">
        <v>1195</v>
      </c>
      <c r="E345" s="145">
        <v>327</v>
      </c>
      <c r="F345" s="145">
        <v>2394</v>
      </c>
      <c r="G345" s="145">
        <v>178</v>
      </c>
      <c r="H345" s="145">
        <v>125</v>
      </c>
      <c r="I345" s="146">
        <v>5008</v>
      </c>
    </row>
    <row r="346" spans="2:9" ht="18" thickBot="1" x14ac:dyDescent="0.3">
      <c r="B346" s="147" t="s">
        <v>225</v>
      </c>
      <c r="C346" s="148">
        <v>3114</v>
      </c>
      <c r="D346" s="148">
        <v>4511</v>
      </c>
      <c r="E346" s="149">
        <v>2226</v>
      </c>
      <c r="F346" s="148">
        <v>9914</v>
      </c>
      <c r="G346" s="148">
        <v>3514</v>
      </c>
      <c r="H346" s="148">
        <v>1701</v>
      </c>
      <c r="I346" s="148">
        <v>24980</v>
      </c>
    </row>
    <row r="347" spans="2:9" ht="19.5" x14ac:dyDescent="0.25">
      <c r="B347" s="8"/>
    </row>
    <row r="348" spans="2:9" ht="20.25" thickBot="1" x14ac:dyDescent="0.3">
      <c r="B348" s="8" t="s">
        <v>834</v>
      </c>
    </row>
    <row r="349" spans="2:9" ht="20.25" thickBot="1" x14ac:dyDescent="0.3">
      <c r="B349" s="377" t="s">
        <v>28</v>
      </c>
      <c r="C349" s="379">
        <v>2016</v>
      </c>
      <c r="D349" s="380"/>
      <c r="E349" s="381"/>
      <c r="F349" s="386">
        <v>2017</v>
      </c>
      <c r="G349" s="380"/>
      <c r="H349" s="381"/>
    </row>
    <row r="350" spans="2:9" ht="20.25" thickBot="1" x14ac:dyDescent="0.3">
      <c r="B350" s="385"/>
      <c r="C350" s="20" t="s">
        <v>133</v>
      </c>
      <c r="D350" s="20" t="s">
        <v>134</v>
      </c>
      <c r="E350" s="20" t="s">
        <v>6</v>
      </c>
      <c r="F350" s="20" t="s">
        <v>133</v>
      </c>
      <c r="G350" s="20" t="s">
        <v>134</v>
      </c>
      <c r="H350" s="20" t="s">
        <v>6</v>
      </c>
    </row>
    <row r="351" spans="2:9" ht="20.25" thickBot="1" x14ac:dyDescent="0.3">
      <c r="B351" s="81" t="s">
        <v>257</v>
      </c>
      <c r="C351" s="23">
        <v>2719</v>
      </c>
      <c r="D351" s="23">
        <v>2040</v>
      </c>
      <c r="E351" s="23">
        <v>4759</v>
      </c>
      <c r="F351" s="23">
        <v>2809</v>
      </c>
      <c r="G351" s="23">
        <v>2052</v>
      </c>
      <c r="H351" s="23">
        <v>4861</v>
      </c>
    </row>
    <row r="352" spans="2:9" ht="20.25" thickBot="1" x14ac:dyDescent="0.3">
      <c r="B352" s="81" t="s">
        <v>258</v>
      </c>
      <c r="C352" s="23">
        <v>2182</v>
      </c>
      <c r="D352" s="23">
        <v>1536</v>
      </c>
      <c r="E352" s="23">
        <v>3718</v>
      </c>
      <c r="F352" s="23">
        <v>2194</v>
      </c>
      <c r="G352" s="23">
        <v>1673</v>
      </c>
      <c r="H352" s="23">
        <v>3867</v>
      </c>
    </row>
    <row r="353" spans="2:8" ht="20.25" thickBot="1" x14ac:dyDescent="0.3">
      <c r="B353" s="81" t="s">
        <v>259</v>
      </c>
      <c r="C353" s="23">
        <v>1858</v>
      </c>
      <c r="D353" s="23">
        <v>1426</v>
      </c>
      <c r="E353" s="23">
        <v>3284</v>
      </c>
      <c r="F353" s="23">
        <v>1934</v>
      </c>
      <c r="G353" s="23">
        <v>1587</v>
      </c>
      <c r="H353" s="23">
        <v>3521</v>
      </c>
    </row>
    <row r="354" spans="2:8" ht="20.25" thickBot="1" x14ac:dyDescent="0.3">
      <c r="B354" s="81" t="s">
        <v>260</v>
      </c>
      <c r="C354" s="23">
        <v>1553</v>
      </c>
      <c r="D354" s="23">
        <v>1361</v>
      </c>
      <c r="E354" s="23">
        <v>2914</v>
      </c>
      <c r="F354" s="23">
        <v>2000</v>
      </c>
      <c r="G354" s="23">
        <v>1692</v>
      </c>
      <c r="H354" s="23">
        <v>3692</v>
      </c>
    </row>
    <row r="355" spans="2:8" ht="20.25" thickBot="1" x14ac:dyDescent="0.3">
      <c r="B355" s="81" t="s">
        <v>261</v>
      </c>
      <c r="C355" s="23">
        <v>1411</v>
      </c>
      <c r="D355" s="23">
        <v>1284</v>
      </c>
      <c r="E355" s="23">
        <v>2695</v>
      </c>
      <c r="F355" s="23">
        <v>2006</v>
      </c>
      <c r="G355" s="23">
        <v>2025</v>
      </c>
      <c r="H355" s="23">
        <v>4031</v>
      </c>
    </row>
    <row r="356" spans="2:8" ht="20.25" thickBot="1" x14ac:dyDescent="0.3">
      <c r="B356" s="81" t="s">
        <v>262</v>
      </c>
      <c r="C356" s="53">
        <v>916</v>
      </c>
      <c r="D356" s="53">
        <v>832</v>
      </c>
      <c r="E356" s="23">
        <v>1748</v>
      </c>
      <c r="F356" s="23">
        <v>2374</v>
      </c>
      <c r="G356" s="23">
        <v>2634</v>
      </c>
      <c r="H356" s="23">
        <v>5008</v>
      </c>
    </row>
    <row r="357" spans="2:8" ht="20.25" thickBot="1" x14ac:dyDescent="0.3">
      <c r="B357" s="129" t="s">
        <v>6</v>
      </c>
      <c r="C357" s="105">
        <v>10639</v>
      </c>
      <c r="D357" s="105">
        <v>8479</v>
      </c>
      <c r="E357" s="105">
        <v>19118</v>
      </c>
      <c r="F357" s="105">
        <v>13317</v>
      </c>
      <c r="G357" s="105">
        <v>11663</v>
      </c>
      <c r="H357" s="105">
        <v>24980</v>
      </c>
    </row>
    <row r="359" spans="2:8" ht="20.25" thickBot="1" x14ac:dyDescent="0.3">
      <c r="B359" s="8" t="s">
        <v>753</v>
      </c>
    </row>
    <row r="360" spans="2:8" ht="20.25" thickBot="1" x14ac:dyDescent="0.3">
      <c r="B360" s="394" t="s">
        <v>735</v>
      </c>
      <c r="C360" s="387" t="s">
        <v>98</v>
      </c>
      <c r="D360" s="388"/>
      <c r="E360" s="387" t="s">
        <v>114</v>
      </c>
      <c r="F360" s="388"/>
    </row>
    <row r="361" spans="2:8" ht="20.25" thickBot="1" x14ac:dyDescent="0.3">
      <c r="B361" s="400"/>
      <c r="C361" s="301">
        <v>2016</v>
      </c>
      <c r="D361" s="301">
        <v>2017</v>
      </c>
      <c r="E361" s="301">
        <v>2016</v>
      </c>
      <c r="F361" s="301">
        <v>2017</v>
      </c>
    </row>
    <row r="362" spans="2:8" ht="20.25" thickBot="1" x14ac:dyDescent="0.3">
      <c r="B362" s="40" t="s">
        <v>711</v>
      </c>
      <c r="C362" s="41">
        <v>61</v>
      </c>
      <c r="D362" s="41">
        <v>64</v>
      </c>
      <c r="E362" s="41">
        <v>854</v>
      </c>
      <c r="F362" s="41">
        <v>913</v>
      </c>
    </row>
    <row r="363" spans="2:8" ht="20.25" thickBot="1" x14ac:dyDescent="0.3">
      <c r="B363" s="40" t="s">
        <v>712</v>
      </c>
      <c r="C363" s="41">
        <v>99</v>
      </c>
      <c r="D363" s="41">
        <v>98</v>
      </c>
      <c r="E363" s="41">
        <v>947</v>
      </c>
      <c r="F363" s="41">
        <v>951</v>
      </c>
    </row>
    <row r="364" spans="2:8" ht="20.25" thickBot="1" x14ac:dyDescent="0.3">
      <c r="B364" s="40" t="s">
        <v>736</v>
      </c>
      <c r="C364" s="41">
        <v>93</v>
      </c>
      <c r="D364" s="41">
        <v>94</v>
      </c>
      <c r="E364" s="41">
        <v>991</v>
      </c>
      <c r="F364" s="41">
        <v>1009</v>
      </c>
    </row>
    <row r="365" spans="2:8" ht="20.25" thickBot="1" x14ac:dyDescent="0.3">
      <c r="B365" s="40" t="s">
        <v>737</v>
      </c>
      <c r="C365" s="41">
        <v>117</v>
      </c>
      <c r="D365" s="41">
        <v>120</v>
      </c>
      <c r="E365" s="41">
        <v>975</v>
      </c>
      <c r="F365" s="41">
        <v>1007</v>
      </c>
    </row>
    <row r="366" spans="2:8" ht="20.25" thickBot="1" x14ac:dyDescent="0.3">
      <c r="B366" s="40" t="s">
        <v>738</v>
      </c>
      <c r="C366" s="41">
        <v>106</v>
      </c>
      <c r="D366" s="41">
        <v>108</v>
      </c>
      <c r="E366" s="72">
        <v>1133</v>
      </c>
      <c r="F366" s="41">
        <v>1176</v>
      </c>
    </row>
    <row r="367" spans="2:8" ht="20.25" thickBot="1" x14ac:dyDescent="0.3">
      <c r="B367" s="40" t="s">
        <v>739</v>
      </c>
      <c r="C367" s="41">
        <v>82</v>
      </c>
      <c r="D367" s="41">
        <v>84</v>
      </c>
      <c r="E367" s="41">
        <v>889</v>
      </c>
      <c r="F367" s="41">
        <v>894</v>
      </c>
    </row>
    <row r="368" spans="2:8" ht="20.25" thickBot="1" x14ac:dyDescent="0.3">
      <c r="B368" s="40" t="s">
        <v>740</v>
      </c>
      <c r="C368" s="41">
        <v>90</v>
      </c>
      <c r="D368" s="41">
        <v>90</v>
      </c>
      <c r="E368" s="41">
        <v>923</v>
      </c>
      <c r="F368" s="41">
        <v>928</v>
      </c>
    </row>
    <row r="369" spans="2:6" ht="20.25" thickBot="1" x14ac:dyDescent="0.3">
      <c r="B369" s="40" t="s">
        <v>713</v>
      </c>
      <c r="C369" s="41">
        <v>75</v>
      </c>
      <c r="D369" s="41">
        <v>78</v>
      </c>
      <c r="E369" s="41">
        <v>950</v>
      </c>
      <c r="F369" s="41">
        <v>979</v>
      </c>
    </row>
    <row r="370" spans="2:6" ht="20.25" thickBot="1" x14ac:dyDescent="0.3">
      <c r="B370" s="11" t="s">
        <v>714</v>
      </c>
      <c r="C370" s="70">
        <v>723</v>
      </c>
      <c r="D370" s="70">
        <v>736</v>
      </c>
      <c r="E370" s="69">
        <v>7662</v>
      </c>
      <c r="F370" s="69">
        <v>7857</v>
      </c>
    </row>
    <row r="371" spans="2:6" ht="20.25" thickBot="1" x14ac:dyDescent="0.3">
      <c r="B371" s="40" t="s">
        <v>741</v>
      </c>
      <c r="C371" s="41">
        <v>128</v>
      </c>
      <c r="D371" s="41">
        <v>125</v>
      </c>
      <c r="E371" s="72">
        <v>1133</v>
      </c>
      <c r="F371" s="41">
        <v>1125</v>
      </c>
    </row>
    <row r="372" spans="2:6" ht="20.25" thickBot="1" x14ac:dyDescent="0.3">
      <c r="B372" s="40" t="s">
        <v>742</v>
      </c>
      <c r="C372" s="41">
        <v>99</v>
      </c>
      <c r="D372" s="41">
        <v>99</v>
      </c>
      <c r="E372" s="72">
        <v>1064</v>
      </c>
      <c r="F372" s="41">
        <v>1060</v>
      </c>
    </row>
    <row r="373" spans="2:6" ht="20.25" thickBot="1" x14ac:dyDescent="0.3">
      <c r="B373" s="40" t="s">
        <v>743</v>
      </c>
      <c r="C373" s="41">
        <v>90</v>
      </c>
      <c r="D373" s="41">
        <v>92</v>
      </c>
      <c r="E373" s="41">
        <v>927</v>
      </c>
      <c r="F373" s="41">
        <v>929</v>
      </c>
    </row>
    <row r="374" spans="2:6" ht="20.25" thickBot="1" x14ac:dyDescent="0.3">
      <c r="B374" s="40" t="s">
        <v>715</v>
      </c>
      <c r="C374" s="41">
        <v>139</v>
      </c>
      <c r="D374" s="41">
        <v>139</v>
      </c>
      <c r="E374" s="72">
        <v>1238</v>
      </c>
      <c r="F374" s="41">
        <v>1326</v>
      </c>
    </row>
    <row r="375" spans="2:6" ht="20.25" thickBot="1" x14ac:dyDescent="0.3">
      <c r="B375" s="40" t="s">
        <v>716</v>
      </c>
      <c r="C375" s="41">
        <v>86</v>
      </c>
      <c r="D375" s="41">
        <v>87</v>
      </c>
      <c r="E375" s="41">
        <v>1021</v>
      </c>
      <c r="F375" s="41">
        <v>1059</v>
      </c>
    </row>
    <row r="376" spans="2:6" ht="20.25" thickBot="1" x14ac:dyDescent="0.3">
      <c r="B376" s="40" t="s">
        <v>744</v>
      </c>
      <c r="C376" s="41">
        <v>119</v>
      </c>
      <c r="D376" s="41">
        <v>119</v>
      </c>
      <c r="E376" s="72">
        <v>1188</v>
      </c>
      <c r="F376" s="41">
        <v>1221</v>
      </c>
    </row>
    <row r="377" spans="2:6" ht="20.25" thickBot="1" x14ac:dyDescent="0.3">
      <c r="B377" s="40" t="s">
        <v>745</v>
      </c>
      <c r="C377" s="41">
        <v>93</v>
      </c>
      <c r="D377" s="41">
        <v>92</v>
      </c>
      <c r="E377" s="72">
        <v>1016</v>
      </c>
      <c r="F377" s="41">
        <v>1018</v>
      </c>
    </row>
    <row r="378" spans="2:6" ht="20.25" thickBot="1" x14ac:dyDescent="0.3">
      <c r="B378" s="11" t="s">
        <v>717</v>
      </c>
      <c r="C378" s="70">
        <v>754</v>
      </c>
      <c r="D378" s="70">
        <v>753</v>
      </c>
      <c r="E378" s="69">
        <v>7587</v>
      </c>
      <c r="F378" s="69">
        <v>7738</v>
      </c>
    </row>
    <row r="379" spans="2:6" ht="20.25" thickBot="1" x14ac:dyDescent="0.3">
      <c r="B379" s="40" t="s">
        <v>718</v>
      </c>
      <c r="C379" s="41">
        <v>94</v>
      </c>
      <c r="D379" s="41">
        <v>99</v>
      </c>
      <c r="E379" s="41">
        <v>1103</v>
      </c>
      <c r="F379" s="41">
        <v>1143</v>
      </c>
    </row>
    <row r="380" spans="2:6" ht="20.25" thickBot="1" x14ac:dyDescent="0.3">
      <c r="B380" s="40" t="s">
        <v>719</v>
      </c>
      <c r="C380" s="41">
        <v>95</v>
      </c>
      <c r="D380" s="41">
        <v>91</v>
      </c>
      <c r="E380" s="72">
        <v>1293</v>
      </c>
      <c r="F380" s="41">
        <v>1320</v>
      </c>
    </row>
    <row r="381" spans="2:6" ht="20.25" thickBot="1" x14ac:dyDescent="0.3">
      <c r="B381" s="40" t="s">
        <v>720</v>
      </c>
      <c r="C381" s="41">
        <v>96</v>
      </c>
      <c r="D381" s="41">
        <v>90</v>
      </c>
      <c r="E381" s="41">
        <v>1125</v>
      </c>
      <c r="F381" s="41">
        <v>1061</v>
      </c>
    </row>
    <row r="382" spans="2:6" ht="20.25" thickBot="1" x14ac:dyDescent="0.3">
      <c r="B382" s="40" t="s">
        <v>746</v>
      </c>
      <c r="C382" s="41">
        <v>63</v>
      </c>
      <c r="D382" s="41">
        <v>64</v>
      </c>
      <c r="E382" s="41">
        <v>1018</v>
      </c>
      <c r="F382" s="41">
        <v>1047</v>
      </c>
    </row>
    <row r="383" spans="2:6" ht="20.25" thickBot="1" x14ac:dyDescent="0.3">
      <c r="B383" s="40" t="s">
        <v>747</v>
      </c>
      <c r="C383" s="41">
        <v>76</v>
      </c>
      <c r="D383" s="41">
        <v>77</v>
      </c>
      <c r="E383" s="41">
        <v>914</v>
      </c>
      <c r="F383" s="41">
        <v>933</v>
      </c>
    </row>
    <row r="384" spans="2:6" ht="20.25" thickBot="1" x14ac:dyDescent="0.3">
      <c r="B384" s="40" t="s">
        <v>721</v>
      </c>
      <c r="C384" s="41">
        <v>149</v>
      </c>
      <c r="D384" s="41">
        <v>158</v>
      </c>
      <c r="E384" s="72">
        <v>1578</v>
      </c>
      <c r="F384" s="41">
        <v>1538</v>
      </c>
    </row>
    <row r="385" spans="2:8" ht="20.25" thickBot="1" x14ac:dyDescent="0.3">
      <c r="B385" s="40" t="s">
        <v>722</v>
      </c>
      <c r="C385" s="41">
        <v>73</v>
      </c>
      <c r="D385" s="41">
        <v>77</v>
      </c>
      <c r="E385" s="41">
        <v>914</v>
      </c>
      <c r="F385" s="41">
        <v>954</v>
      </c>
    </row>
    <row r="386" spans="2:8" ht="20.25" thickBot="1" x14ac:dyDescent="0.3">
      <c r="B386" s="11" t="s">
        <v>723</v>
      </c>
      <c r="C386" s="70">
        <v>646</v>
      </c>
      <c r="D386" s="70">
        <v>656</v>
      </c>
      <c r="E386" s="69">
        <v>7945</v>
      </c>
      <c r="F386" s="70">
        <v>7996</v>
      </c>
    </row>
    <row r="387" spans="2:8" ht="20.25" thickBot="1" x14ac:dyDescent="0.3">
      <c r="B387" s="310" t="s">
        <v>748</v>
      </c>
      <c r="C387" s="41">
        <v>91</v>
      </c>
      <c r="D387" s="41">
        <v>91</v>
      </c>
      <c r="E387" s="72">
        <v>1123</v>
      </c>
      <c r="F387" s="41">
        <v>1123</v>
      </c>
    </row>
    <row r="388" spans="2:8" ht="20.25" thickBot="1" x14ac:dyDescent="0.3">
      <c r="B388" s="40" t="s">
        <v>724</v>
      </c>
      <c r="C388" s="41">
        <v>118</v>
      </c>
      <c r="D388" s="41">
        <v>118</v>
      </c>
      <c r="E388" s="41">
        <v>1027</v>
      </c>
      <c r="F388" s="41">
        <v>1053</v>
      </c>
    </row>
    <row r="389" spans="2:8" ht="20.25" thickBot="1" x14ac:dyDescent="0.3">
      <c r="B389" s="40" t="s">
        <v>725</v>
      </c>
      <c r="C389" s="41">
        <v>104</v>
      </c>
      <c r="D389" s="41">
        <v>104</v>
      </c>
      <c r="E389" s="72">
        <v>1198</v>
      </c>
      <c r="F389" s="41">
        <v>1200</v>
      </c>
    </row>
    <row r="390" spans="2:8" ht="20.25" thickBot="1" x14ac:dyDescent="0.3">
      <c r="B390" s="40" t="s">
        <v>749</v>
      </c>
      <c r="C390" s="41">
        <v>95</v>
      </c>
      <c r="D390" s="41">
        <v>96</v>
      </c>
      <c r="E390" s="72">
        <v>1187</v>
      </c>
      <c r="F390" s="41">
        <v>1209</v>
      </c>
    </row>
    <row r="391" spans="2:8" ht="20.25" thickBot="1" x14ac:dyDescent="0.3">
      <c r="B391" s="40" t="s">
        <v>750</v>
      </c>
      <c r="C391" s="41">
        <v>84</v>
      </c>
      <c r="D391" s="41">
        <v>88</v>
      </c>
      <c r="E391" s="41">
        <v>846</v>
      </c>
      <c r="F391" s="41">
        <v>856</v>
      </c>
    </row>
    <row r="392" spans="2:8" ht="20.25" thickBot="1" x14ac:dyDescent="0.3">
      <c r="B392" s="11" t="s">
        <v>726</v>
      </c>
      <c r="C392" s="70">
        <v>492</v>
      </c>
      <c r="D392" s="70">
        <v>497</v>
      </c>
      <c r="E392" s="69">
        <v>5381</v>
      </c>
      <c r="F392" s="69">
        <v>5441</v>
      </c>
    </row>
    <row r="393" spans="2:8" ht="20.25" thickBot="1" x14ac:dyDescent="0.3">
      <c r="B393" s="40" t="s">
        <v>727</v>
      </c>
      <c r="C393" s="41">
        <v>110</v>
      </c>
      <c r="D393" s="41">
        <v>110</v>
      </c>
      <c r="E393" s="72">
        <v>1343</v>
      </c>
      <c r="F393" s="41">
        <v>1264</v>
      </c>
    </row>
    <row r="394" spans="2:8" ht="20.25" thickBot="1" x14ac:dyDescent="0.3">
      <c r="B394" s="40" t="s">
        <v>728</v>
      </c>
      <c r="C394" s="41">
        <v>75</v>
      </c>
      <c r="D394" s="41">
        <v>81</v>
      </c>
      <c r="E394" s="41">
        <v>796</v>
      </c>
      <c r="F394" s="41">
        <v>844</v>
      </c>
    </row>
    <row r="395" spans="2:8" ht="20.25" thickBot="1" x14ac:dyDescent="0.3">
      <c r="B395" s="40" t="s">
        <v>729</v>
      </c>
      <c r="C395" s="41">
        <v>42</v>
      </c>
      <c r="D395" s="41">
        <v>44</v>
      </c>
      <c r="E395" s="41">
        <v>723</v>
      </c>
      <c r="F395" s="41">
        <v>709</v>
      </c>
    </row>
    <row r="396" spans="2:8" ht="20.25" thickBot="1" x14ac:dyDescent="0.3">
      <c r="B396" s="11" t="s">
        <v>730</v>
      </c>
      <c r="C396" s="70">
        <v>227</v>
      </c>
      <c r="D396" s="70">
        <v>235</v>
      </c>
      <c r="E396" s="69">
        <v>2862</v>
      </c>
      <c r="F396" s="69">
        <v>2817</v>
      </c>
    </row>
    <row r="397" spans="2:8" ht="20.25" thickBot="1" x14ac:dyDescent="0.3">
      <c r="B397" s="71" t="s">
        <v>731</v>
      </c>
      <c r="C397" s="302">
        <v>2842</v>
      </c>
      <c r="D397" s="302">
        <v>2877</v>
      </c>
      <c r="E397" s="302">
        <v>31437</v>
      </c>
      <c r="F397" s="302">
        <v>31849</v>
      </c>
    </row>
    <row r="398" spans="2:8" s="314" customFormat="1" ht="19.5" x14ac:dyDescent="0.25">
      <c r="B398" s="312"/>
      <c r="C398" s="313"/>
      <c r="D398" s="313"/>
      <c r="E398" s="313"/>
      <c r="F398" s="313"/>
    </row>
    <row r="399" spans="2:8" ht="20.25" thickBot="1" x14ac:dyDescent="0.3">
      <c r="B399" s="8" t="s">
        <v>754</v>
      </c>
    </row>
    <row r="400" spans="2:8" ht="20.25" thickBot="1" x14ac:dyDescent="0.3">
      <c r="B400" s="394" t="s">
        <v>735</v>
      </c>
      <c r="C400" s="387">
        <v>2016</v>
      </c>
      <c r="D400" s="404"/>
      <c r="E400" s="405"/>
      <c r="F400" s="406">
        <v>2017</v>
      </c>
      <c r="G400" s="404"/>
      <c r="H400" s="405"/>
    </row>
    <row r="401" spans="2:8" ht="20.25" thickBot="1" x14ac:dyDescent="0.3">
      <c r="B401" s="400"/>
      <c r="C401" s="39" t="s">
        <v>4</v>
      </c>
      <c r="D401" s="39" t="s">
        <v>5</v>
      </c>
      <c r="E401" s="39" t="s">
        <v>6</v>
      </c>
      <c r="F401" s="39" t="s">
        <v>4</v>
      </c>
      <c r="G401" s="39" t="s">
        <v>5</v>
      </c>
      <c r="H401" s="39" t="s">
        <v>6</v>
      </c>
    </row>
    <row r="402" spans="2:8" ht="20.25" thickBot="1" x14ac:dyDescent="0.3">
      <c r="B402" s="40" t="s">
        <v>711</v>
      </c>
      <c r="C402" s="22">
        <v>41224</v>
      </c>
      <c r="D402" s="22">
        <v>40907</v>
      </c>
      <c r="E402" s="22">
        <v>82131</v>
      </c>
      <c r="F402" s="21">
        <v>41745</v>
      </c>
      <c r="G402" s="21">
        <v>41892</v>
      </c>
      <c r="H402" s="22">
        <v>83637</v>
      </c>
    </row>
    <row r="403" spans="2:8" ht="20.25" thickBot="1" x14ac:dyDescent="0.3">
      <c r="B403" s="40" t="s">
        <v>712</v>
      </c>
      <c r="C403" s="22">
        <v>34913</v>
      </c>
      <c r="D403" s="22">
        <v>34106</v>
      </c>
      <c r="E403" s="22">
        <v>69019</v>
      </c>
      <c r="F403" s="22">
        <v>34328</v>
      </c>
      <c r="G403" s="22">
        <v>33578</v>
      </c>
      <c r="H403" s="22">
        <v>67906</v>
      </c>
    </row>
    <row r="404" spans="2:8" ht="20.25" thickBot="1" x14ac:dyDescent="0.3">
      <c r="B404" s="40" t="s">
        <v>736</v>
      </c>
      <c r="C404" s="22">
        <v>42172</v>
      </c>
      <c r="D404" s="22">
        <v>41906</v>
      </c>
      <c r="E404" s="22">
        <v>84078</v>
      </c>
      <c r="F404" s="22">
        <v>42115</v>
      </c>
      <c r="G404" s="22">
        <v>41072</v>
      </c>
      <c r="H404" s="22">
        <v>83187</v>
      </c>
    </row>
    <row r="405" spans="2:8" ht="20.25" thickBot="1" x14ac:dyDescent="0.3">
      <c r="B405" s="40" t="s">
        <v>737</v>
      </c>
      <c r="C405" s="22">
        <v>35905</v>
      </c>
      <c r="D405" s="22">
        <v>35441</v>
      </c>
      <c r="E405" s="22">
        <v>71346</v>
      </c>
      <c r="F405" s="22">
        <v>35702</v>
      </c>
      <c r="G405" s="22">
        <v>35059</v>
      </c>
      <c r="H405" s="22">
        <v>70761</v>
      </c>
    </row>
    <row r="406" spans="2:8" ht="20.25" thickBot="1" x14ac:dyDescent="0.3">
      <c r="B406" s="40" t="s">
        <v>738</v>
      </c>
      <c r="C406" s="22">
        <v>43753</v>
      </c>
      <c r="D406" s="22">
        <v>44458</v>
      </c>
      <c r="E406" s="22">
        <v>88211</v>
      </c>
      <c r="F406" s="22">
        <v>43776</v>
      </c>
      <c r="G406" s="22">
        <v>43763</v>
      </c>
      <c r="H406" s="22">
        <v>87539</v>
      </c>
    </row>
    <row r="407" spans="2:8" ht="20.25" thickBot="1" x14ac:dyDescent="0.3">
      <c r="B407" s="40" t="s">
        <v>739</v>
      </c>
      <c r="C407" s="22">
        <v>40488</v>
      </c>
      <c r="D407" s="22">
        <v>38358</v>
      </c>
      <c r="E407" s="22">
        <v>78846</v>
      </c>
      <c r="F407" s="22">
        <v>39677</v>
      </c>
      <c r="G407" s="22">
        <v>38000</v>
      </c>
      <c r="H407" s="22">
        <v>77677</v>
      </c>
    </row>
    <row r="408" spans="2:8" ht="20.25" thickBot="1" x14ac:dyDescent="0.3">
      <c r="B408" s="40" t="s">
        <v>740</v>
      </c>
      <c r="C408" s="22">
        <v>37689</v>
      </c>
      <c r="D408" s="22">
        <v>37331</v>
      </c>
      <c r="E408" s="22">
        <v>75020</v>
      </c>
      <c r="F408" s="22">
        <v>36788</v>
      </c>
      <c r="G408" s="22">
        <v>36440</v>
      </c>
      <c r="H408" s="22">
        <v>73228</v>
      </c>
    </row>
    <row r="409" spans="2:8" ht="20.25" thickBot="1" x14ac:dyDescent="0.3">
      <c r="B409" s="40" t="s">
        <v>713</v>
      </c>
      <c r="C409" s="22">
        <v>42025</v>
      </c>
      <c r="D409" s="22">
        <v>40990</v>
      </c>
      <c r="E409" s="22">
        <v>83015</v>
      </c>
      <c r="F409" s="22">
        <v>39460</v>
      </c>
      <c r="G409" s="22">
        <v>38295</v>
      </c>
      <c r="H409" s="22">
        <v>77755</v>
      </c>
    </row>
    <row r="410" spans="2:8" ht="20.25" thickBot="1" x14ac:dyDescent="0.3">
      <c r="B410" s="11" t="s">
        <v>714</v>
      </c>
      <c r="C410" s="69">
        <v>318169</v>
      </c>
      <c r="D410" s="69">
        <v>313497</v>
      </c>
      <c r="E410" s="69">
        <v>631666</v>
      </c>
      <c r="F410" s="69">
        <v>313591</v>
      </c>
      <c r="G410" s="69">
        <v>308099</v>
      </c>
      <c r="H410" s="69">
        <v>621690</v>
      </c>
    </row>
    <row r="411" spans="2:8" ht="20.25" thickBot="1" x14ac:dyDescent="0.3">
      <c r="B411" s="40" t="s">
        <v>741</v>
      </c>
      <c r="C411" s="22">
        <v>43736</v>
      </c>
      <c r="D411" s="22">
        <v>42690</v>
      </c>
      <c r="E411" s="22">
        <v>86426</v>
      </c>
      <c r="F411" s="22">
        <v>44514</v>
      </c>
      <c r="G411" s="22">
        <v>42680</v>
      </c>
      <c r="H411" s="22">
        <v>87194</v>
      </c>
    </row>
    <row r="412" spans="2:8" ht="20.25" thickBot="1" x14ac:dyDescent="0.3">
      <c r="B412" s="40" t="s">
        <v>742</v>
      </c>
      <c r="C412" s="22">
        <v>43217</v>
      </c>
      <c r="D412" s="22">
        <v>44381</v>
      </c>
      <c r="E412" s="22">
        <v>87598</v>
      </c>
      <c r="F412" s="22">
        <v>43218</v>
      </c>
      <c r="G412" s="22">
        <v>43807</v>
      </c>
      <c r="H412" s="22">
        <v>87025</v>
      </c>
    </row>
    <row r="413" spans="2:8" ht="20.25" thickBot="1" x14ac:dyDescent="0.3">
      <c r="B413" s="40" t="s">
        <v>743</v>
      </c>
      <c r="C413" s="22">
        <v>36164</v>
      </c>
      <c r="D413" s="22">
        <v>37538</v>
      </c>
      <c r="E413" s="22">
        <v>73702</v>
      </c>
      <c r="F413" s="22">
        <v>36189</v>
      </c>
      <c r="G413" s="22">
        <v>37229</v>
      </c>
      <c r="H413" s="22">
        <v>73418</v>
      </c>
    </row>
    <row r="414" spans="2:8" ht="20.25" thickBot="1" x14ac:dyDescent="0.3">
      <c r="B414" s="40" t="s">
        <v>715</v>
      </c>
      <c r="C414" s="22">
        <v>47570</v>
      </c>
      <c r="D414" s="22">
        <v>47205</v>
      </c>
      <c r="E414" s="22">
        <v>94775</v>
      </c>
      <c r="F414" s="22">
        <v>48474</v>
      </c>
      <c r="G414" s="22">
        <v>47042</v>
      </c>
      <c r="H414" s="22">
        <v>95516</v>
      </c>
    </row>
    <row r="415" spans="2:8" ht="20.25" thickBot="1" x14ac:dyDescent="0.3">
      <c r="B415" s="40" t="s">
        <v>716</v>
      </c>
      <c r="C415" s="22">
        <v>49138</v>
      </c>
      <c r="D415" s="22">
        <v>49085</v>
      </c>
      <c r="E415" s="22">
        <v>98223</v>
      </c>
      <c r="F415" s="22">
        <v>48976</v>
      </c>
      <c r="G415" s="22">
        <v>49283</v>
      </c>
      <c r="H415" s="22">
        <v>98259</v>
      </c>
    </row>
    <row r="416" spans="2:8" ht="20.25" thickBot="1" x14ac:dyDescent="0.3">
      <c r="B416" s="40" t="s">
        <v>744</v>
      </c>
      <c r="C416" s="22">
        <v>47522</v>
      </c>
      <c r="D416" s="22">
        <v>46167</v>
      </c>
      <c r="E416" s="22">
        <v>93689</v>
      </c>
      <c r="F416" s="22">
        <v>48547</v>
      </c>
      <c r="G416" s="22">
        <v>46887</v>
      </c>
      <c r="H416" s="22">
        <v>95434</v>
      </c>
    </row>
    <row r="417" spans="2:8" ht="20.25" thickBot="1" x14ac:dyDescent="0.3">
      <c r="B417" s="40" t="s">
        <v>745</v>
      </c>
      <c r="C417" s="22">
        <v>42259</v>
      </c>
      <c r="D417" s="22">
        <v>42786</v>
      </c>
      <c r="E417" s="22">
        <v>85045</v>
      </c>
      <c r="F417" s="22">
        <v>42588</v>
      </c>
      <c r="G417" s="22">
        <v>42927</v>
      </c>
      <c r="H417" s="22">
        <v>85515</v>
      </c>
    </row>
    <row r="418" spans="2:8" ht="20.25" thickBot="1" x14ac:dyDescent="0.3">
      <c r="B418" s="11" t="s">
        <v>717</v>
      </c>
      <c r="C418" s="69">
        <v>309606</v>
      </c>
      <c r="D418" s="69">
        <v>309852</v>
      </c>
      <c r="E418" s="69">
        <v>619458</v>
      </c>
      <c r="F418" s="69">
        <v>312506</v>
      </c>
      <c r="G418" s="69">
        <v>309855</v>
      </c>
      <c r="H418" s="69">
        <v>622361</v>
      </c>
    </row>
    <row r="419" spans="2:8" ht="20.25" thickBot="1" x14ac:dyDescent="0.3">
      <c r="B419" s="40" t="s">
        <v>718</v>
      </c>
      <c r="C419" s="22">
        <v>43853</v>
      </c>
      <c r="D419" s="22">
        <v>44676</v>
      </c>
      <c r="E419" s="22">
        <v>88529</v>
      </c>
      <c r="F419" s="22">
        <v>46005</v>
      </c>
      <c r="G419" s="22">
        <v>46143</v>
      </c>
      <c r="H419" s="22">
        <v>92148</v>
      </c>
    </row>
    <row r="420" spans="2:8" ht="20.25" thickBot="1" x14ac:dyDescent="0.3">
      <c r="B420" s="40" t="s">
        <v>719</v>
      </c>
      <c r="C420" s="22">
        <v>55936</v>
      </c>
      <c r="D420" s="22">
        <v>57060</v>
      </c>
      <c r="E420" s="22">
        <v>112996</v>
      </c>
      <c r="F420" s="22">
        <v>57538</v>
      </c>
      <c r="G420" s="22">
        <v>58361</v>
      </c>
      <c r="H420" s="22">
        <v>115899</v>
      </c>
    </row>
    <row r="421" spans="2:8" ht="20.25" thickBot="1" x14ac:dyDescent="0.3">
      <c r="B421" s="40" t="s">
        <v>720</v>
      </c>
      <c r="C421" s="22">
        <v>48411</v>
      </c>
      <c r="D421" s="22">
        <v>48909</v>
      </c>
      <c r="E421" s="22">
        <v>97320</v>
      </c>
      <c r="F421" s="22">
        <v>44733</v>
      </c>
      <c r="G421" s="22">
        <v>44323</v>
      </c>
      <c r="H421" s="22">
        <v>89056</v>
      </c>
    </row>
    <row r="422" spans="2:8" ht="20.25" thickBot="1" x14ac:dyDescent="0.3">
      <c r="B422" s="40" t="s">
        <v>746</v>
      </c>
      <c r="C422" s="22">
        <v>49792</v>
      </c>
      <c r="D422" s="22">
        <v>50249</v>
      </c>
      <c r="E422" s="22">
        <v>100041</v>
      </c>
      <c r="F422" s="22">
        <v>50992</v>
      </c>
      <c r="G422" s="22">
        <v>51011</v>
      </c>
      <c r="H422" s="22">
        <v>102003</v>
      </c>
    </row>
    <row r="423" spans="2:8" ht="20.25" thickBot="1" x14ac:dyDescent="0.3">
      <c r="B423" s="40" t="s">
        <v>747</v>
      </c>
      <c r="C423" s="22">
        <v>40161</v>
      </c>
      <c r="D423" s="22">
        <v>40089</v>
      </c>
      <c r="E423" s="22">
        <v>80250</v>
      </c>
      <c r="F423" s="22">
        <v>43573</v>
      </c>
      <c r="G423" s="22">
        <v>42433</v>
      </c>
      <c r="H423" s="22">
        <v>86006</v>
      </c>
    </row>
    <row r="424" spans="2:8" ht="20.25" thickBot="1" x14ac:dyDescent="0.3">
      <c r="B424" s="40" t="s">
        <v>721</v>
      </c>
      <c r="C424" s="22">
        <v>59539</v>
      </c>
      <c r="D424" s="22">
        <v>61278</v>
      </c>
      <c r="E424" s="22">
        <v>120817</v>
      </c>
      <c r="F424" s="22">
        <v>57719</v>
      </c>
      <c r="G424" s="22">
        <v>58784</v>
      </c>
      <c r="H424" s="22">
        <v>116503</v>
      </c>
    </row>
    <row r="425" spans="2:8" ht="20.25" thickBot="1" x14ac:dyDescent="0.3">
      <c r="B425" s="40" t="s">
        <v>722</v>
      </c>
      <c r="C425" s="22">
        <v>37178</v>
      </c>
      <c r="D425" s="22">
        <v>37978</v>
      </c>
      <c r="E425" s="22">
        <v>75156</v>
      </c>
      <c r="F425" s="22">
        <v>38559</v>
      </c>
      <c r="G425" s="22">
        <v>38781</v>
      </c>
      <c r="H425" s="22">
        <v>77340</v>
      </c>
    </row>
    <row r="426" spans="2:8" ht="20.25" thickBot="1" x14ac:dyDescent="0.3">
      <c r="B426" s="11" t="s">
        <v>723</v>
      </c>
      <c r="C426" s="69">
        <v>334870</v>
      </c>
      <c r="D426" s="69">
        <v>340239</v>
      </c>
      <c r="E426" s="69">
        <v>675109</v>
      </c>
      <c r="F426" s="69">
        <v>339119</v>
      </c>
      <c r="G426" s="69">
        <v>339836</v>
      </c>
      <c r="H426" s="69">
        <v>678955</v>
      </c>
    </row>
    <row r="427" spans="2:8" ht="20.25" thickBot="1" x14ac:dyDescent="0.3">
      <c r="B427" s="310" t="s">
        <v>748</v>
      </c>
      <c r="C427" s="22">
        <v>44051</v>
      </c>
      <c r="D427" s="22">
        <v>46327</v>
      </c>
      <c r="E427" s="22">
        <v>90378</v>
      </c>
      <c r="F427" s="22">
        <v>42758</v>
      </c>
      <c r="G427" s="22">
        <v>45209</v>
      </c>
      <c r="H427" s="22">
        <v>87967</v>
      </c>
    </row>
    <row r="428" spans="2:8" ht="20.25" thickBot="1" x14ac:dyDescent="0.3">
      <c r="B428" s="40" t="s">
        <v>724</v>
      </c>
      <c r="C428" s="22">
        <v>38488</v>
      </c>
      <c r="D428" s="22">
        <v>38664</v>
      </c>
      <c r="E428" s="22">
        <v>77152</v>
      </c>
      <c r="F428" s="22">
        <v>37929</v>
      </c>
      <c r="G428" s="22">
        <v>37665</v>
      </c>
      <c r="H428" s="22">
        <v>75594</v>
      </c>
    </row>
    <row r="429" spans="2:8" ht="20.25" thickBot="1" x14ac:dyDescent="0.3">
      <c r="B429" s="40" t="s">
        <v>725</v>
      </c>
      <c r="C429" s="22">
        <v>48532</v>
      </c>
      <c r="D429" s="22">
        <v>49679</v>
      </c>
      <c r="E429" s="22">
        <v>98211</v>
      </c>
      <c r="F429" s="22">
        <v>47441</v>
      </c>
      <c r="G429" s="22">
        <v>48167</v>
      </c>
      <c r="H429" s="22">
        <v>95608</v>
      </c>
    </row>
    <row r="430" spans="2:8" ht="20.25" thickBot="1" x14ac:dyDescent="0.3">
      <c r="B430" s="40" t="s">
        <v>749</v>
      </c>
      <c r="C430" s="22">
        <v>45332</v>
      </c>
      <c r="D430" s="22">
        <v>45609</v>
      </c>
      <c r="E430" s="22">
        <v>90941</v>
      </c>
      <c r="F430" s="22">
        <v>44754</v>
      </c>
      <c r="G430" s="22">
        <v>45178</v>
      </c>
      <c r="H430" s="22">
        <v>89932</v>
      </c>
    </row>
    <row r="431" spans="2:8" ht="20.25" thickBot="1" x14ac:dyDescent="0.3">
      <c r="B431" s="40" t="s">
        <v>750</v>
      </c>
      <c r="C431" s="22">
        <v>33554</v>
      </c>
      <c r="D431" s="22">
        <v>33610</v>
      </c>
      <c r="E431" s="22">
        <v>67164</v>
      </c>
      <c r="F431" s="22">
        <v>32621</v>
      </c>
      <c r="G431" s="22">
        <v>33002</v>
      </c>
      <c r="H431" s="22">
        <v>65623</v>
      </c>
    </row>
    <row r="432" spans="2:8" ht="20.25" thickBot="1" x14ac:dyDescent="0.3">
      <c r="B432" s="11" t="s">
        <v>726</v>
      </c>
      <c r="C432" s="69">
        <v>209957</v>
      </c>
      <c r="D432" s="69">
        <v>213889</v>
      </c>
      <c r="E432" s="69">
        <v>423846</v>
      </c>
      <c r="F432" s="69">
        <v>205503</v>
      </c>
      <c r="G432" s="69">
        <v>209221</v>
      </c>
      <c r="H432" s="69">
        <v>414724</v>
      </c>
    </row>
    <row r="433" spans="2:11" ht="20.25" thickBot="1" x14ac:dyDescent="0.3">
      <c r="B433" s="40" t="s">
        <v>727</v>
      </c>
      <c r="C433" s="22">
        <v>46629</v>
      </c>
      <c r="D433" s="22">
        <v>46611</v>
      </c>
      <c r="E433" s="22">
        <v>93240</v>
      </c>
      <c r="F433" s="22">
        <v>48584</v>
      </c>
      <c r="G433" s="22">
        <v>48110</v>
      </c>
      <c r="H433" s="22">
        <v>96694</v>
      </c>
    </row>
    <row r="434" spans="2:11" ht="20.25" thickBot="1" x14ac:dyDescent="0.3">
      <c r="B434" s="40" t="s">
        <v>728</v>
      </c>
      <c r="C434" s="22">
        <v>25357</v>
      </c>
      <c r="D434" s="22">
        <v>24779</v>
      </c>
      <c r="E434" s="22">
        <v>50136</v>
      </c>
      <c r="F434" s="22">
        <v>26268</v>
      </c>
      <c r="G434" s="22">
        <v>25685</v>
      </c>
      <c r="H434" s="22">
        <v>51953</v>
      </c>
    </row>
    <row r="435" spans="2:11" ht="20.25" thickBot="1" x14ac:dyDescent="0.3">
      <c r="B435" s="40" t="s">
        <v>729</v>
      </c>
      <c r="C435" s="22">
        <v>26582</v>
      </c>
      <c r="D435" s="22">
        <v>26226</v>
      </c>
      <c r="E435" s="22">
        <v>52808</v>
      </c>
      <c r="F435" s="22">
        <v>27271</v>
      </c>
      <c r="G435" s="22">
        <v>26726</v>
      </c>
      <c r="H435" s="22">
        <v>53997</v>
      </c>
    </row>
    <row r="436" spans="2:11" ht="20.25" thickBot="1" x14ac:dyDescent="0.3">
      <c r="B436" s="11" t="s">
        <v>730</v>
      </c>
      <c r="C436" s="69">
        <v>98568</v>
      </c>
      <c r="D436" s="69">
        <v>97616</v>
      </c>
      <c r="E436" s="69">
        <v>196184</v>
      </c>
      <c r="F436" s="69">
        <v>102123</v>
      </c>
      <c r="G436" s="69">
        <v>100521</v>
      </c>
      <c r="H436" s="69">
        <v>202644</v>
      </c>
    </row>
    <row r="437" spans="2:11" ht="20.25" thickBot="1" x14ac:dyDescent="0.3">
      <c r="B437" s="71" t="s">
        <v>731</v>
      </c>
      <c r="C437" s="311">
        <v>1271170</v>
      </c>
      <c r="D437" s="311">
        <v>1275093</v>
      </c>
      <c r="E437" s="311">
        <v>2546263</v>
      </c>
      <c r="F437" s="311">
        <v>1272842</v>
      </c>
      <c r="G437" s="311">
        <v>1267532</v>
      </c>
      <c r="H437" s="311">
        <v>2540374</v>
      </c>
    </row>
    <row r="438" spans="2:11" s="314" customFormat="1" ht="19.5" x14ac:dyDescent="0.25">
      <c r="B438" s="312"/>
      <c r="C438" s="315"/>
      <c r="D438" s="315"/>
      <c r="E438" s="315"/>
      <c r="F438" s="315"/>
      <c r="G438" s="315"/>
      <c r="H438" s="315"/>
      <c r="K438" s="316"/>
    </row>
    <row r="439" spans="2:11" ht="20.25" thickBot="1" x14ac:dyDescent="0.3">
      <c r="B439" s="8" t="s">
        <v>755</v>
      </c>
    </row>
    <row r="440" spans="2:11" ht="20.25" thickBot="1" x14ac:dyDescent="0.3">
      <c r="B440" s="394" t="s">
        <v>735</v>
      </c>
      <c r="C440" s="387">
        <v>2016</v>
      </c>
      <c r="D440" s="404"/>
      <c r="E440" s="388"/>
      <c r="F440" s="387">
        <v>2017</v>
      </c>
      <c r="G440" s="404"/>
      <c r="H440" s="388"/>
    </row>
    <row r="441" spans="2:11" ht="20.25" thickBot="1" x14ac:dyDescent="0.3">
      <c r="B441" s="400"/>
      <c r="C441" s="39" t="s">
        <v>4</v>
      </c>
      <c r="D441" s="39" t="s">
        <v>5</v>
      </c>
      <c r="E441" s="39" t="s">
        <v>6</v>
      </c>
      <c r="F441" s="39" t="s">
        <v>4</v>
      </c>
      <c r="G441" s="39" t="s">
        <v>5</v>
      </c>
      <c r="H441" s="39" t="s">
        <v>6</v>
      </c>
    </row>
    <row r="442" spans="2:11" ht="20.25" thickBot="1" x14ac:dyDescent="0.3">
      <c r="B442" s="40" t="s">
        <v>711</v>
      </c>
      <c r="C442" s="21">
        <v>479</v>
      </c>
      <c r="D442" s="21">
        <v>735</v>
      </c>
      <c r="E442" s="22">
        <v>1214</v>
      </c>
      <c r="F442" s="21">
        <v>488</v>
      </c>
      <c r="G442" s="21">
        <v>738</v>
      </c>
      <c r="H442" s="21">
        <v>1226</v>
      </c>
    </row>
    <row r="443" spans="2:11" ht="20.25" thickBot="1" x14ac:dyDescent="0.3">
      <c r="B443" s="40" t="s">
        <v>712</v>
      </c>
      <c r="C443" s="21">
        <v>441</v>
      </c>
      <c r="D443" s="21">
        <v>770</v>
      </c>
      <c r="E443" s="22">
        <v>1211</v>
      </c>
      <c r="F443" s="21">
        <v>430</v>
      </c>
      <c r="G443" s="21">
        <v>767</v>
      </c>
      <c r="H443" s="21">
        <v>1197</v>
      </c>
    </row>
    <row r="444" spans="2:11" ht="20.25" thickBot="1" x14ac:dyDescent="0.3">
      <c r="B444" s="40" t="s">
        <v>736</v>
      </c>
      <c r="C444" s="21">
        <v>396</v>
      </c>
      <c r="D444" s="21">
        <v>946</v>
      </c>
      <c r="E444" s="22">
        <v>1342</v>
      </c>
      <c r="F444" s="21">
        <v>411</v>
      </c>
      <c r="G444" s="21">
        <v>943</v>
      </c>
      <c r="H444" s="21">
        <v>1354</v>
      </c>
    </row>
    <row r="445" spans="2:11" ht="20.25" thickBot="1" x14ac:dyDescent="0.3">
      <c r="B445" s="40" t="s">
        <v>737</v>
      </c>
      <c r="C445" s="21">
        <v>437</v>
      </c>
      <c r="D445" s="21">
        <v>900</v>
      </c>
      <c r="E445" s="22">
        <v>1337</v>
      </c>
      <c r="F445" s="21">
        <v>450</v>
      </c>
      <c r="G445" s="21">
        <v>913</v>
      </c>
      <c r="H445" s="21">
        <v>1363</v>
      </c>
    </row>
    <row r="446" spans="2:11" ht="20.25" thickBot="1" x14ac:dyDescent="0.3">
      <c r="B446" s="40" t="s">
        <v>738</v>
      </c>
      <c r="C446" s="21">
        <v>612</v>
      </c>
      <c r="D446" s="21">
        <v>875</v>
      </c>
      <c r="E446" s="22">
        <v>1487</v>
      </c>
      <c r="F446" s="21">
        <v>649</v>
      </c>
      <c r="G446" s="21">
        <v>896</v>
      </c>
      <c r="H446" s="21">
        <v>1545</v>
      </c>
    </row>
    <row r="447" spans="2:11" ht="20.25" thickBot="1" x14ac:dyDescent="0.3">
      <c r="B447" s="40" t="s">
        <v>739</v>
      </c>
      <c r="C447" s="21">
        <v>527</v>
      </c>
      <c r="D447" s="21">
        <v>748</v>
      </c>
      <c r="E447" s="22">
        <v>1275</v>
      </c>
      <c r="F447" s="21">
        <v>526</v>
      </c>
      <c r="G447" s="21">
        <v>754</v>
      </c>
      <c r="H447" s="21">
        <v>1280</v>
      </c>
    </row>
    <row r="448" spans="2:11" ht="20.25" thickBot="1" x14ac:dyDescent="0.3">
      <c r="B448" s="40" t="s">
        <v>740</v>
      </c>
      <c r="C448" s="21">
        <v>557</v>
      </c>
      <c r="D448" s="21">
        <v>727</v>
      </c>
      <c r="E448" s="22">
        <v>1284</v>
      </c>
      <c r="F448" s="21">
        <v>569</v>
      </c>
      <c r="G448" s="21">
        <v>740</v>
      </c>
      <c r="H448" s="21">
        <v>1309</v>
      </c>
    </row>
    <row r="449" spans="2:8" ht="20.25" thickBot="1" x14ac:dyDescent="0.3">
      <c r="B449" s="40" t="s">
        <v>713</v>
      </c>
      <c r="C449" s="21">
        <v>391</v>
      </c>
      <c r="D449" s="21">
        <v>821</v>
      </c>
      <c r="E449" s="22">
        <v>1212</v>
      </c>
      <c r="F449" s="21">
        <v>431</v>
      </c>
      <c r="G449" s="21">
        <v>839</v>
      </c>
      <c r="H449" s="21">
        <v>1270</v>
      </c>
    </row>
    <row r="450" spans="2:8" ht="20.25" thickBot="1" x14ac:dyDescent="0.3">
      <c r="B450" s="11" t="s">
        <v>714</v>
      </c>
      <c r="C450" s="69">
        <v>3840</v>
      </c>
      <c r="D450" s="69">
        <v>6522</v>
      </c>
      <c r="E450" s="69">
        <v>10362</v>
      </c>
      <c r="F450" s="69">
        <v>3954</v>
      </c>
      <c r="G450" s="69">
        <v>6590</v>
      </c>
      <c r="H450" s="69">
        <v>10544</v>
      </c>
    </row>
    <row r="451" spans="2:8" ht="20.25" thickBot="1" x14ac:dyDescent="0.3">
      <c r="B451" s="40" t="s">
        <v>741</v>
      </c>
      <c r="C451" s="21">
        <v>675</v>
      </c>
      <c r="D451" s="21">
        <v>881</v>
      </c>
      <c r="E451" s="22">
        <v>1556</v>
      </c>
      <c r="F451" s="21">
        <v>670</v>
      </c>
      <c r="G451" s="21">
        <v>872</v>
      </c>
      <c r="H451" s="21">
        <v>1542</v>
      </c>
    </row>
    <row r="452" spans="2:8" ht="20.25" thickBot="1" x14ac:dyDescent="0.3">
      <c r="B452" s="40" t="s">
        <v>742</v>
      </c>
      <c r="C452" s="21">
        <v>714</v>
      </c>
      <c r="D452" s="21">
        <v>737</v>
      </c>
      <c r="E452" s="22">
        <v>1451</v>
      </c>
      <c r="F452" s="21">
        <v>702</v>
      </c>
      <c r="G452" s="21">
        <v>734</v>
      </c>
      <c r="H452" s="21">
        <v>1436</v>
      </c>
    </row>
    <row r="453" spans="2:8" ht="20.25" thickBot="1" x14ac:dyDescent="0.3">
      <c r="B453" s="40" t="s">
        <v>743</v>
      </c>
      <c r="C453" s="21">
        <v>769</v>
      </c>
      <c r="D453" s="21">
        <v>589</v>
      </c>
      <c r="E453" s="22">
        <v>1358</v>
      </c>
      <c r="F453" s="21">
        <v>761</v>
      </c>
      <c r="G453" s="21">
        <v>609</v>
      </c>
      <c r="H453" s="21">
        <v>1370</v>
      </c>
    </row>
    <row r="454" spans="2:8" ht="20.25" thickBot="1" x14ac:dyDescent="0.3">
      <c r="B454" s="40" t="s">
        <v>715</v>
      </c>
      <c r="C454" s="21">
        <v>687</v>
      </c>
      <c r="D454" s="21">
        <v>987</v>
      </c>
      <c r="E454" s="22">
        <v>1674</v>
      </c>
      <c r="F454" s="21">
        <v>671</v>
      </c>
      <c r="G454" s="21">
        <v>993</v>
      </c>
      <c r="H454" s="21">
        <v>1664</v>
      </c>
    </row>
    <row r="455" spans="2:8" ht="20.25" thickBot="1" x14ac:dyDescent="0.3">
      <c r="B455" s="40" t="s">
        <v>716</v>
      </c>
      <c r="C455" s="21">
        <v>836</v>
      </c>
      <c r="D455" s="21">
        <v>668</v>
      </c>
      <c r="E455" s="22">
        <v>1504</v>
      </c>
      <c r="F455" s="21">
        <v>816</v>
      </c>
      <c r="G455" s="21">
        <v>663</v>
      </c>
      <c r="H455" s="21">
        <v>1479</v>
      </c>
    </row>
    <row r="456" spans="2:8" ht="20.25" thickBot="1" x14ac:dyDescent="0.3">
      <c r="B456" s="40" t="s">
        <v>744</v>
      </c>
      <c r="C456" s="21">
        <v>700</v>
      </c>
      <c r="D456" s="21">
        <v>957</v>
      </c>
      <c r="E456" s="22">
        <v>1657</v>
      </c>
      <c r="F456" s="21">
        <v>694</v>
      </c>
      <c r="G456" s="21">
        <v>966</v>
      </c>
      <c r="H456" s="21">
        <v>1660</v>
      </c>
    </row>
    <row r="457" spans="2:8" ht="20.25" thickBot="1" x14ac:dyDescent="0.3">
      <c r="B457" s="40" t="s">
        <v>745</v>
      </c>
      <c r="C457" s="21">
        <v>722</v>
      </c>
      <c r="D457" s="21">
        <v>675</v>
      </c>
      <c r="E457" s="22">
        <v>1397</v>
      </c>
      <c r="F457" s="21">
        <v>707</v>
      </c>
      <c r="G457" s="21">
        <v>669</v>
      </c>
      <c r="H457" s="21">
        <v>1376</v>
      </c>
    </row>
    <row r="458" spans="2:8" ht="20.25" thickBot="1" x14ac:dyDescent="0.3">
      <c r="B458" s="11" t="s">
        <v>717</v>
      </c>
      <c r="C458" s="69">
        <v>5103</v>
      </c>
      <c r="D458" s="69">
        <v>5494</v>
      </c>
      <c r="E458" s="69">
        <v>10597</v>
      </c>
      <c r="F458" s="69">
        <v>5021</v>
      </c>
      <c r="G458" s="69">
        <v>5506</v>
      </c>
      <c r="H458" s="69">
        <v>10527</v>
      </c>
    </row>
    <row r="459" spans="2:8" ht="20.25" thickBot="1" x14ac:dyDescent="0.3">
      <c r="B459" s="40" t="s">
        <v>718</v>
      </c>
      <c r="C459" s="21">
        <v>737</v>
      </c>
      <c r="D459" s="21">
        <v>729</v>
      </c>
      <c r="E459" s="22">
        <v>1466</v>
      </c>
      <c r="F459" s="21">
        <v>765</v>
      </c>
      <c r="G459" s="21">
        <v>758</v>
      </c>
      <c r="H459" s="21">
        <v>1523</v>
      </c>
    </row>
    <row r="460" spans="2:8" ht="20.25" thickBot="1" x14ac:dyDescent="0.3">
      <c r="B460" s="40" t="s">
        <v>719</v>
      </c>
      <c r="C460" s="21">
        <v>935</v>
      </c>
      <c r="D460" s="21">
        <v>844</v>
      </c>
      <c r="E460" s="22">
        <v>1779</v>
      </c>
      <c r="F460" s="21">
        <v>943</v>
      </c>
      <c r="G460" s="21">
        <v>886</v>
      </c>
      <c r="H460" s="21">
        <v>1829</v>
      </c>
    </row>
    <row r="461" spans="2:8" ht="20.25" thickBot="1" x14ac:dyDescent="0.3">
      <c r="B461" s="40" t="s">
        <v>720</v>
      </c>
      <c r="C461" s="21">
        <v>802</v>
      </c>
      <c r="D461" s="21">
        <v>823</v>
      </c>
      <c r="E461" s="22">
        <v>1625</v>
      </c>
      <c r="F461" s="21">
        <v>738</v>
      </c>
      <c r="G461" s="21">
        <v>725</v>
      </c>
      <c r="H461" s="21">
        <v>1463</v>
      </c>
    </row>
    <row r="462" spans="2:8" ht="20.25" thickBot="1" x14ac:dyDescent="0.3">
      <c r="B462" s="40" t="s">
        <v>746</v>
      </c>
      <c r="C462" s="21">
        <v>813</v>
      </c>
      <c r="D462" s="21">
        <v>668</v>
      </c>
      <c r="E462" s="22">
        <v>1481</v>
      </c>
      <c r="F462" s="21">
        <v>874</v>
      </c>
      <c r="G462" s="21">
        <v>656</v>
      </c>
      <c r="H462" s="21">
        <v>1530</v>
      </c>
    </row>
    <row r="463" spans="2:8" ht="20.25" thickBot="1" x14ac:dyDescent="0.3">
      <c r="B463" s="40" t="s">
        <v>747</v>
      </c>
      <c r="C463" s="21">
        <v>574</v>
      </c>
      <c r="D463" s="21">
        <v>671</v>
      </c>
      <c r="E463" s="22">
        <v>1245</v>
      </c>
      <c r="F463" s="21">
        <v>574</v>
      </c>
      <c r="G463" s="21">
        <v>692</v>
      </c>
      <c r="H463" s="21">
        <v>1266</v>
      </c>
    </row>
    <row r="464" spans="2:8" ht="20.25" thickBot="1" x14ac:dyDescent="0.3">
      <c r="B464" s="40" t="s">
        <v>721</v>
      </c>
      <c r="C464" s="21">
        <v>1371</v>
      </c>
      <c r="D464" s="21">
        <v>857</v>
      </c>
      <c r="E464" s="22">
        <v>2228</v>
      </c>
      <c r="F464" s="21">
        <v>1399</v>
      </c>
      <c r="G464" s="21">
        <v>855</v>
      </c>
      <c r="H464" s="21">
        <v>2254</v>
      </c>
    </row>
    <row r="465" spans="2:8" ht="20.25" thickBot="1" x14ac:dyDescent="0.3">
      <c r="B465" s="40" t="s">
        <v>722</v>
      </c>
      <c r="C465" s="21">
        <v>551</v>
      </c>
      <c r="D465" s="21">
        <v>691</v>
      </c>
      <c r="E465" s="22">
        <v>1242</v>
      </c>
      <c r="F465" s="21">
        <v>571</v>
      </c>
      <c r="G465" s="21">
        <v>710</v>
      </c>
      <c r="H465" s="21">
        <v>1281</v>
      </c>
    </row>
    <row r="466" spans="2:8" ht="20.25" thickBot="1" x14ac:dyDescent="0.3">
      <c r="B466" s="11" t="s">
        <v>723</v>
      </c>
      <c r="C466" s="69">
        <v>5783</v>
      </c>
      <c r="D466" s="69">
        <v>5283</v>
      </c>
      <c r="E466" s="69">
        <v>11066</v>
      </c>
      <c r="F466" s="69">
        <v>5864</v>
      </c>
      <c r="G466" s="69">
        <v>5282</v>
      </c>
      <c r="H466" s="69">
        <v>11146</v>
      </c>
    </row>
    <row r="467" spans="2:8" ht="20.25" thickBot="1" x14ac:dyDescent="0.3">
      <c r="B467" s="40" t="s">
        <v>748</v>
      </c>
      <c r="C467" s="21">
        <v>855</v>
      </c>
      <c r="D467" s="21">
        <v>692</v>
      </c>
      <c r="E467" s="22">
        <v>1547</v>
      </c>
      <c r="F467" s="21">
        <v>839</v>
      </c>
      <c r="G467" s="21">
        <v>675</v>
      </c>
      <c r="H467" s="21">
        <v>1514</v>
      </c>
    </row>
    <row r="468" spans="2:8" ht="20.25" thickBot="1" x14ac:dyDescent="0.3">
      <c r="B468" s="40" t="s">
        <v>724</v>
      </c>
      <c r="C468" s="21">
        <v>677</v>
      </c>
      <c r="D468" s="21">
        <v>754</v>
      </c>
      <c r="E468" s="22">
        <v>1431</v>
      </c>
      <c r="F468" s="21">
        <v>667</v>
      </c>
      <c r="G468" s="21">
        <v>759</v>
      </c>
      <c r="H468" s="21">
        <v>1426</v>
      </c>
    </row>
    <row r="469" spans="2:8" ht="20.25" thickBot="1" x14ac:dyDescent="0.3">
      <c r="B469" s="40" t="s">
        <v>725</v>
      </c>
      <c r="C469" s="21">
        <v>805</v>
      </c>
      <c r="D469" s="21">
        <v>739</v>
      </c>
      <c r="E469" s="22">
        <v>1544</v>
      </c>
      <c r="F469" s="21">
        <v>801</v>
      </c>
      <c r="G469" s="21">
        <v>728</v>
      </c>
      <c r="H469" s="21">
        <v>1529</v>
      </c>
    </row>
    <row r="470" spans="2:8" ht="20.25" thickBot="1" x14ac:dyDescent="0.3">
      <c r="B470" s="40" t="s">
        <v>749</v>
      </c>
      <c r="C470" s="21">
        <v>839</v>
      </c>
      <c r="D470" s="21">
        <v>856</v>
      </c>
      <c r="E470" s="22">
        <v>1695</v>
      </c>
      <c r="F470" s="21">
        <v>830</v>
      </c>
      <c r="G470" s="21">
        <v>869</v>
      </c>
      <c r="H470" s="21">
        <v>1699</v>
      </c>
    </row>
    <row r="471" spans="2:8" ht="20.25" thickBot="1" x14ac:dyDescent="0.3">
      <c r="B471" s="40" t="s">
        <v>750</v>
      </c>
      <c r="C471" s="21">
        <v>498</v>
      </c>
      <c r="D471" s="21">
        <v>659</v>
      </c>
      <c r="E471" s="22">
        <v>1157</v>
      </c>
      <c r="F471" s="21">
        <v>497</v>
      </c>
      <c r="G471" s="21">
        <v>652</v>
      </c>
      <c r="H471" s="21">
        <v>1149</v>
      </c>
    </row>
    <row r="472" spans="2:8" ht="20.25" thickBot="1" x14ac:dyDescent="0.3">
      <c r="B472" s="11" t="s">
        <v>726</v>
      </c>
      <c r="C472" s="69">
        <v>3674</v>
      </c>
      <c r="D472" s="69">
        <v>3700</v>
      </c>
      <c r="E472" s="69">
        <v>7374</v>
      </c>
      <c r="F472" s="69">
        <v>3634</v>
      </c>
      <c r="G472" s="69">
        <v>3683</v>
      </c>
      <c r="H472" s="69">
        <v>7317</v>
      </c>
    </row>
    <row r="473" spans="2:8" ht="20.25" thickBot="1" x14ac:dyDescent="0.3">
      <c r="B473" s="40" t="s">
        <v>727</v>
      </c>
      <c r="C473" s="21">
        <v>921</v>
      </c>
      <c r="D473" s="21">
        <v>1098</v>
      </c>
      <c r="E473" s="22">
        <v>2019</v>
      </c>
      <c r="F473" s="21">
        <v>933</v>
      </c>
      <c r="G473" s="21">
        <v>1126</v>
      </c>
      <c r="H473" s="21">
        <v>2059</v>
      </c>
    </row>
    <row r="474" spans="2:8" ht="20.25" thickBot="1" x14ac:dyDescent="0.3">
      <c r="B474" s="40" t="s">
        <v>728</v>
      </c>
      <c r="C474" s="21">
        <v>521</v>
      </c>
      <c r="D474" s="21">
        <v>660</v>
      </c>
      <c r="E474" s="22">
        <v>1181</v>
      </c>
      <c r="F474" s="21">
        <v>574</v>
      </c>
      <c r="G474" s="21">
        <v>689</v>
      </c>
      <c r="H474" s="21">
        <v>1263</v>
      </c>
    </row>
    <row r="475" spans="2:8" ht="20.25" thickBot="1" x14ac:dyDescent="0.3">
      <c r="B475" s="40" t="s">
        <v>729</v>
      </c>
      <c r="C475" s="21">
        <v>330</v>
      </c>
      <c r="D475" s="21">
        <v>629</v>
      </c>
      <c r="E475" s="21">
        <v>959</v>
      </c>
      <c r="F475" s="21">
        <v>394</v>
      </c>
      <c r="G475" s="21">
        <v>656</v>
      </c>
      <c r="H475" s="21">
        <v>1050</v>
      </c>
    </row>
    <row r="476" spans="2:8" ht="20.25" thickBot="1" x14ac:dyDescent="0.3">
      <c r="B476" s="11" t="s">
        <v>730</v>
      </c>
      <c r="C476" s="69">
        <v>1772</v>
      </c>
      <c r="D476" s="69">
        <v>2387</v>
      </c>
      <c r="E476" s="69">
        <v>4159</v>
      </c>
      <c r="F476" s="69">
        <v>1901</v>
      </c>
      <c r="G476" s="69">
        <v>2471</v>
      </c>
      <c r="H476" s="69">
        <v>4372</v>
      </c>
    </row>
    <row r="477" spans="2:8" ht="20.25" thickBot="1" x14ac:dyDescent="0.3">
      <c r="B477" s="71" t="s">
        <v>731</v>
      </c>
      <c r="C477" s="302">
        <v>20172</v>
      </c>
      <c r="D477" s="302">
        <v>23386</v>
      </c>
      <c r="E477" s="302">
        <v>43558</v>
      </c>
      <c r="F477" s="302">
        <v>20374</v>
      </c>
      <c r="G477" s="302">
        <v>23532</v>
      </c>
      <c r="H477" s="302">
        <v>43906</v>
      </c>
    </row>
  </sheetData>
  <mergeCells count="50">
    <mergeCell ref="B440:B441"/>
    <mergeCell ref="C440:E440"/>
    <mergeCell ref="F440:H440"/>
    <mergeCell ref="B360:B361"/>
    <mergeCell ref="C360:D360"/>
    <mergeCell ref="E360:F360"/>
    <mergeCell ref="B400:B401"/>
    <mergeCell ref="C400:E400"/>
    <mergeCell ref="F400:H400"/>
    <mergeCell ref="B16:B17"/>
    <mergeCell ref="C16:D16"/>
    <mergeCell ref="E16:F16"/>
    <mergeCell ref="B24:B25"/>
    <mergeCell ref="C24:D24"/>
    <mergeCell ref="E24:F24"/>
    <mergeCell ref="B32:B33"/>
    <mergeCell ref="C32:D32"/>
    <mergeCell ref="E32:F32"/>
    <mergeCell ref="B40:B41"/>
    <mergeCell ref="C40:D40"/>
    <mergeCell ref="E40:F40"/>
    <mergeCell ref="C48:D48"/>
    <mergeCell ref="E48:F48"/>
    <mergeCell ref="C56:D56"/>
    <mergeCell ref="E56:F56"/>
    <mergeCell ref="B76:B77"/>
    <mergeCell ref="C76:E76"/>
    <mergeCell ref="F76:H76"/>
    <mergeCell ref="B84:B85"/>
    <mergeCell ref="C84:E84"/>
    <mergeCell ref="F84:H84"/>
    <mergeCell ref="B107:B108"/>
    <mergeCell ref="C107:E107"/>
    <mergeCell ref="F107:H107"/>
    <mergeCell ref="B349:B350"/>
    <mergeCell ref="C349:E349"/>
    <mergeCell ref="F349:H349"/>
    <mergeCell ref="I107:K107"/>
    <mergeCell ref="B201:B202"/>
    <mergeCell ref="C201:E201"/>
    <mergeCell ref="F201:H201"/>
    <mergeCell ref="B209:B210"/>
    <mergeCell ref="C209:D209"/>
    <mergeCell ref="E209:F209"/>
    <mergeCell ref="G209:I209"/>
    <mergeCell ref="B238:I238"/>
    <mergeCell ref="B245:I245"/>
    <mergeCell ref="B338:B339"/>
    <mergeCell ref="C338:H338"/>
    <mergeCell ref="I338:I339"/>
  </mergeCells>
  <hyperlinks>
    <hyperlink ref="B133" location="_ftn1" display="_ftn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K658"/>
  <sheetViews>
    <sheetView topLeftCell="A372" workbookViewId="0">
      <selection activeCell="B2" sqref="B2"/>
    </sheetView>
  </sheetViews>
  <sheetFormatPr defaultRowHeight="15" x14ac:dyDescent="0.25"/>
  <cols>
    <col min="2" max="2" width="56.7109375" customWidth="1"/>
    <col min="3" max="3" width="16.85546875" customWidth="1"/>
    <col min="4" max="4" width="17.85546875" customWidth="1"/>
    <col min="5" max="5" width="12.140625" customWidth="1"/>
    <col min="6" max="6" width="15.7109375" customWidth="1"/>
    <col min="7" max="7" width="13.5703125" customWidth="1"/>
    <col min="8" max="8" width="15.28515625" customWidth="1"/>
  </cols>
  <sheetData>
    <row r="2" spans="2:6" ht="19.5" x14ac:dyDescent="0.25">
      <c r="B2" s="115" t="s">
        <v>368</v>
      </c>
    </row>
    <row r="4" spans="2:6" ht="20.25" thickBot="1" x14ac:dyDescent="0.3">
      <c r="B4" s="8" t="s">
        <v>365</v>
      </c>
    </row>
    <row r="5" spans="2:6" ht="20.25" thickBot="1" x14ac:dyDescent="0.3">
      <c r="B5" s="150" t="s">
        <v>234</v>
      </c>
      <c r="C5" s="151">
        <v>2016</v>
      </c>
      <c r="D5" s="151">
        <v>2017</v>
      </c>
    </row>
    <row r="6" spans="2:6" ht="20.25" customHeight="1" thickBot="1" x14ac:dyDescent="0.3">
      <c r="B6" s="32" t="s">
        <v>98</v>
      </c>
      <c r="C6" s="44">
        <v>1575</v>
      </c>
      <c r="D6" s="44">
        <v>1567</v>
      </c>
    </row>
    <row r="7" spans="2:6" ht="20.25" thickBot="1" x14ac:dyDescent="0.3">
      <c r="B7" s="152" t="s">
        <v>99</v>
      </c>
      <c r="C7" s="153">
        <v>1493</v>
      </c>
      <c r="D7" s="153">
        <v>1521</v>
      </c>
    </row>
    <row r="8" spans="2:6" ht="20.25" thickBot="1" x14ac:dyDescent="0.3">
      <c r="B8" s="152" t="s">
        <v>366</v>
      </c>
      <c r="C8" s="68">
        <v>82</v>
      </c>
      <c r="D8" s="68">
        <v>46</v>
      </c>
    </row>
    <row r="9" spans="2:6" ht="22.5" customHeight="1" thickBot="1" x14ac:dyDescent="0.3">
      <c r="B9" s="32" t="s">
        <v>367</v>
      </c>
      <c r="C9" s="44">
        <v>16797</v>
      </c>
      <c r="D9" s="44">
        <v>17081</v>
      </c>
    </row>
    <row r="10" spans="2:6" ht="20.25" thickBot="1" x14ac:dyDescent="0.3">
      <c r="B10" s="152" t="s">
        <v>102</v>
      </c>
      <c r="C10" s="68">
        <v>33</v>
      </c>
      <c r="D10" s="68">
        <v>35</v>
      </c>
    </row>
    <row r="11" spans="2:6" ht="23.25" customHeight="1" thickBot="1" x14ac:dyDescent="0.3">
      <c r="B11" s="32" t="s">
        <v>103</v>
      </c>
      <c r="C11" s="44">
        <v>273894</v>
      </c>
      <c r="D11" s="44">
        <v>266651</v>
      </c>
    </row>
    <row r="12" spans="2:6" ht="20.25" thickBot="1" x14ac:dyDescent="0.3">
      <c r="B12" s="152" t="s">
        <v>104</v>
      </c>
      <c r="C12" s="68">
        <v>2</v>
      </c>
      <c r="D12" s="68">
        <v>2</v>
      </c>
    </row>
    <row r="13" spans="2:6" ht="19.5" x14ac:dyDescent="0.25">
      <c r="B13" s="8"/>
    </row>
    <row r="14" spans="2:6" ht="20.25" thickBot="1" x14ac:dyDescent="0.3">
      <c r="B14" s="8" t="s">
        <v>369</v>
      </c>
    </row>
    <row r="15" spans="2:6" ht="20.25" thickBot="1" x14ac:dyDescent="0.3">
      <c r="B15" s="389" t="s">
        <v>108</v>
      </c>
      <c r="C15" s="396">
        <v>2016</v>
      </c>
      <c r="D15" s="397"/>
      <c r="E15" s="396">
        <v>2017</v>
      </c>
      <c r="F15" s="397"/>
    </row>
    <row r="16" spans="2:6" ht="30.75" customHeight="1" thickBot="1" x14ac:dyDescent="0.3">
      <c r="B16" s="390"/>
      <c r="C16" s="120" t="s">
        <v>98</v>
      </c>
      <c r="D16" s="39" t="s">
        <v>370</v>
      </c>
      <c r="E16" s="120" t="s">
        <v>98</v>
      </c>
      <c r="F16" s="39" t="s">
        <v>370</v>
      </c>
    </row>
    <row r="17" spans="2:6" ht="20.25" thickBot="1" x14ac:dyDescent="0.3">
      <c r="B17" s="152" t="s">
        <v>110</v>
      </c>
      <c r="C17" s="68">
        <v>460</v>
      </c>
      <c r="D17" s="68">
        <v>376</v>
      </c>
      <c r="E17" s="68">
        <v>461</v>
      </c>
      <c r="F17" s="68">
        <v>405</v>
      </c>
    </row>
    <row r="18" spans="2:6" ht="20.25" thickBot="1" x14ac:dyDescent="0.3">
      <c r="B18" s="152" t="s">
        <v>111</v>
      </c>
      <c r="C18" s="68">
        <v>862</v>
      </c>
      <c r="D18" s="68">
        <v>350</v>
      </c>
      <c r="E18" s="68">
        <v>871</v>
      </c>
      <c r="F18" s="68">
        <v>381</v>
      </c>
    </row>
    <row r="19" spans="2:6" ht="20.25" thickBot="1" x14ac:dyDescent="0.3">
      <c r="B19" s="152" t="s">
        <v>112</v>
      </c>
      <c r="C19" s="68">
        <v>253</v>
      </c>
      <c r="D19" s="68">
        <v>313</v>
      </c>
      <c r="E19" s="68">
        <v>235</v>
      </c>
      <c r="F19" s="68">
        <v>314</v>
      </c>
    </row>
    <row r="20" spans="2:6" ht="20.25" thickBot="1" x14ac:dyDescent="0.3">
      <c r="B20" s="154" t="s">
        <v>6</v>
      </c>
      <c r="C20" s="155">
        <v>1575</v>
      </c>
      <c r="D20" s="156">
        <v>352</v>
      </c>
      <c r="E20" s="155">
        <v>1567</v>
      </c>
      <c r="F20" s="156">
        <v>378</v>
      </c>
    </row>
    <row r="21" spans="2:6" x14ac:dyDescent="0.25">
      <c r="B21" s="27"/>
    </row>
    <row r="23" spans="2:6" ht="20.25" thickBot="1" x14ac:dyDescent="0.3">
      <c r="B23" s="8" t="s">
        <v>371</v>
      </c>
    </row>
    <row r="24" spans="2:6" ht="20.25" thickBot="1" x14ac:dyDescent="0.3">
      <c r="B24" s="389" t="s">
        <v>108</v>
      </c>
      <c r="C24" s="396">
        <v>2016</v>
      </c>
      <c r="D24" s="397"/>
      <c r="E24" s="396">
        <v>2017</v>
      </c>
      <c r="F24" s="397"/>
    </row>
    <row r="25" spans="2:6" ht="30.75" customHeight="1" thickBot="1" x14ac:dyDescent="0.3">
      <c r="B25" s="390"/>
      <c r="C25" s="120" t="s">
        <v>114</v>
      </c>
      <c r="D25" s="39" t="s">
        <v>372</v>
      </c>
      <c r="E25" s="120" t="s">
        <v>114</v>
      </c>
      <c r="F25" s="39" t="s">
        <v>372</v>
      </c>
    </row>
    <row r="26" spans="2:6" ht="20.25" thickBot="1" x14ac:dyDescent="0.3">
      <c r="B26" s="152" t="s">
        <v>110</v>
      </c>
      <c r="C26" s="153">
        <v>5110</v>
      </c>
      <c r="D26" s="68">
        <v>34</v>
      </c>
      <c r="E26" s="153">
        <v>5269</v>
      </c>
      <c r="F26" s="68">
        <v>35</v>
      </c>
    </row>
    <row r="27" spans="2:6" ht="20.25" thickBot="1" x14ac:dyDescent="0.3">
      <c r="B27" s="152" t="s">
        <v>111</v>
      </c>
      <c r="C27" s="153">
        <v>9086</v>
      </c>
      <c r="D27" s="68">
        <v>33</v>
      </c>
      <c r="E27" s="153">
        <v>9312</v>
      </c>
      <c r="F27" s="68">
        <v>36</v>
      </c>
    </row>
    <row r="28" spans="2:6" ht="20.25" thickBot="1" x14ac:dyDescent="0.3">
      <c r="B28" s="152" t="s">
        <v>112</v>
      </c>
      <c r="C28" s="153">
        <v>2601</v>
      </c>
      <c r="D28" s="68">
        <v>30</v>
      </c>
      <c r="E28" s="153">
        <v>2500</v>
      </c>
      <c r="F28" s="68">
        <v>30</v>
      </c>
    </row>
    <row r="29" spans="2:6" ht="20.25" thickBot="1" x14ac:dyDescent="0.3">
      <c r="B29" s="154" t="s">
        <v>6</v>
      </c>
      <c r="C29" s="155">
        <v>16797</v>
      </c>
      <c r="D29" s="156">
        <v>33</v>
      </c>
      <c r="E29" s="155">
        <v>17081</v>
      </c>
      <c r="F29" s="156">
        <v>35</v>
      </c>
    </row>
    <row r="30" spans="2:6" ht="19.5" x14ac:dyDescent="0.25">
      <c r="B30" s="8"/>
    </row>
    <row r="31" spans="2:6" ht="20.25" thickBot="1" x14ac:dyDescent="0.3">
      <c r="B31" s="8" t="s">
        <v>373</v>
      </c>
    </row>
    <row r="32" spans="2:6" ht="20.25" thickBot="1" x14ac:dyDescent="0.3">
      <c r="B32" s="389" t="s">
        <v>108</v>
      </c>
      <c r="C32" s="396">
        <v>2016</v>
      </c>
      <c r="D32" s="397"/>
      <c r="E32" s="396">
        <v>2017</v>
      </c>
      <c r="F32" s="397"/>
    </row>
    <row r="33" spans="2:6" ht="24.75" customHeight="1" thickBot="1" x14ac:dyDescent="0.3">
      <c r="B33" s="390"/>
      <c r="C33" s="120" t="s">
        <v>117</v>
      </c>
      <c r="D33" s="39" t="s">
        <v>374</v>
      </c>
      <c r="E33" s="120" t="s">
        <v>117</v>
      </c>
      <c r="F33" s="39" t="s">
        <v>374</v>
      </c>
    </row>
    <row r="34" spans="2:6" ht="20.25" thickBot="1" x14ac:dyDescent="0.3">
      <c r="B34" s="152" t="s">
        <v>110</v>
      </c>
      <c r="C34" s="153">
        <v>82215</v>
      </c>
      <c r="D34" s="68">
        <v>2</v>
      </c>
      <c r="E34" s="153">
        <v>81253</v>
      </c>
      <c r="F34" s="68">
        <v>2</v>
      </c>
    </row>
    <row r="35" spans="2:6" ht="20.25" thickBot="1" x14ac:dyDescent="0.3">
      <c r="B35" s="152" t="s">
        <v>111</v>
      </c>
      <c r="C35" s="153">
        <v>148518</v>
      </c>
      <c r="D35" s="68">
        <v>2</v>
      </c>
      <c r="E35" s="153">
        <v>144423</v>
      </c>
      <c r="F35" s="68">
        <v>2</v>
      </c>
    </row>
    <row r="36" spans="2:6" ht="20.25" thickBot="1" x14ac:dyDescent="0.3">
      <c r="B36" s="152" t="s">
        <v>112</v>
      </c>
      <c r="C36" s="153">
        <v>43161</v>
      </c>
      <c r="D36" s="68">
        <v>2</v>
      </c>
      <c r="E36" s="153">
        <v>40975</v>
      </c>
      <c r="F36" s="68">
        <v>2</v>
      </c>
    </row>
    <row r="37" spans="2:6" ht="20.25" thickBot="1" x14ac:dyDescent="0.3">
      <c r="B37" s="154" t="s">
        <v>6</v>
      </c>
      <c r="C37" s="155">
        <v>273894</v>
      </c>
      <c r="D37" s="156">
        <v>2</v>
      </c>
      <c r="E37" s="155">
        <v>266651</v>
      </c>
      <c r="F37" s="156">
        <v>2</v>
      </c>
    </row>
    <row r="38" spans="2:6" ht="19.5" x14ac:dyDescent="0.25">
      <c r="B38" s="8"/>
    </row>
    <row r="39" spans="2:6" ht="20.25" thickBot="1" x14ac:dyDescent="0.3">
      <c r="B39" s="8" t="s">
        <v>375</v>
      </c>
    </row>
    <row r="40" spans="2:6" ht="20.25" thickBot="1" x14ac:dyDescent="0.3">
      <c r="B40" s="30" t="s">
        <v>43</v>
      </c>
      <c r="C40" s="387">
        <v>2016</v>
      </c>
      <c r="D40" s="405"/>
      <c r="E40" s="406">
        <v>2017</v>
      </c>
      <c r="F40" s="405"/>
    </row>
    <row r="41" spans="2:6" ht="20.25" thickBot="1" x14ac:dyDescent="0.3">
      <c r="B41" s="38" t="s">
        <v>120</v>
      </c>
      <c r="C41" s="39" t="s">
        <v>45</v>
      </c>
      <c r="D41" s="39" t="s">
        <v>35</v>
      </c>
      <c r="E41" s="39" t="s">
        <v>45</v>
      </c>
      <c r="F41" s="39" t="s">
        <v>35</v>
      </c>
    </row>
    <row r="42" spans="2:6" ht="20.25" thickBot="1" x14ac:dyDescent="0.3">
      <c r="B42" s="40" t="s">
        <v>376</v>
      </c>
      <c r="C42" s="41">
        <v>558</v>
      </c>
      <c r="D42" s="14">
        <v>0.3543</v>
      </c>
      <c r="E42" s="41">
        <v>565</v>
      </c>
      <c r="F42" s="14">
        <v>0.36099999999999999</v>
      </c>
    </row>
    <row r="43" spans="2:6" ht="20.25" thickBot="1" x14ac:dyDescent="0.3">
      <c r="B43" s="40" t="s">
        <v>377</v>
      </c>
      <c r="C43" s="41">
        <v>491</v>
      </c>
      <c r="D43" s="14">
        <v>0.31169999999999998</v>
      </c>
      <c r="E43" s="41">
        <v>491</v>
      </c>
      <c r="F43" s="14">
        <v>0.313</v>
      </c>
    </row>
    <row r="44" spans="2:6" ht="20.25" thickBot="1" x14ac:dyDescent="0.3">
      <c r="B44" s="40" t="s">
        <v>378</v>
      </c>
      <c r="C44" s="41">
        <v>31</v>
      </c>
      <c r="D44" s="14">
        <v>1.9699999999999999E-2</v>
      </c>
      <c r="E44" s="41">
        <v>33</v>
      </c>
      <c r="F44" s="14">
        <v>2.1000000000000001E-2</v>
      </c>
    </row>
    <row r="45" spans="2:6" ht="20.25" thickBot="1" x14ac:dyDescent="0.3">
      <c r="B45" s="40" t="s">
        <v>379</v>
      </c>
      <c r="C45" s="41">
        <v>197</v>
      </c>
      <c r="D45" s="14">
        <v>0.12509999999999999</v>
      </c>
      <c r="E45" s="41">
        <v>187</v>
      </c>
      <c r="F45" s="14">
        <v>0.11899999999999999</v>
      </c>
    </row>
    <row r="46" spans="2:6" ht="20.25" thickBot="1" x14ac:dyDescent="0.3">
      <c r="B46" s="40" t="s">
        <v>380</v>
      </c>
      <c r="C46" s="41">
        <v>298</v>
      </c>
      <c r="D46" s="14">
        <v>0.18920000000000001</v>
      </c>
      <c r="E46" s="41">
        <v>291</v>
      </c>
      <c r="F46" s="14">
        <v>0.186</v>
      </c>
    </row>
    <row r="47" spans="2:6" ht="20.25" thickBot="1" x14ac:dyDescent="0.3">
      <c r="B47" s="11" t="s">
        <v>6</v>
      </c>
      <c r="C47" s="69">
        <v>1575</v>
      </c>
      <c r="D47" s="74">
        <v>1</v>
      </c>
      <c r="E47" s="69">
        <v>1567</v>
      </c>
      <c r="F47" s="74">
        <v>1</v>
      </c>
    </row>
    <row r="49" spans="2:6" ht="20.25" thickBot="1" x14ac:dyDescent="0.3">
      <c r="B49" s="8" t="s">
        <v>381</v>
      </c>
    </row>
    <row r="50" spans="2:6" ht="20.25" thickBot="1" x14ac:dyDescent="0.3">
      <c r="B50" s="30" t="s">
        <v>43</v>
      </c>
      <c r="C50" s="387">
        <v>2016</v>
      </c>
      <c r="D50" s="405"/>
      <c r="E50" s="406">
        <v>2017</v>
      </c>
      <c r="F50" s="405"/>
    </row>
    <row r="51" spans="2:6" ht="20.25" thickBot="1" x14ac:dyDescent="0.3">
      <c r="B51" s="38" t="s">
        <v>126</v>
      </c>
      <c r="C51" s="39" t="s">
        <v>45</v>
      </c>
      <c r="D51" s="39" t="s">
        <v>35</v>
      </c>
      <c r="E51" s="39" t="s">
        <v>45</v>
      </c>
      <c r="F51" s="39" t="s">
        <v>35</v>
      </c>
    </row>
    <row r="52" spans="2:6" ht="20.25" thickBot="1" x14ac:dyDescent="0.3">
      <c r="B52" s="40" t="s">
        <v>46</v>
      </c>
      <c r="C52" s="41">
        <v>460</v>
      </c>
      <c r="D52" s="14">
        <v>0.29210000000000003</v>
      </c>
      <c r="E52" s="21">
        <v>461</v>
      </c>
      <c r="F52" s="14">
        <v>0.29399999999999998</v>
      </c>
    </row>
    <row r="53" spans="2:6" ht="20.25" thickBot="1" x14ac:dyDescent="0.3">
      <c r="B53" s="40" t="s">
        <v>47</v>
      </c>
      <c r="C53" s="41">
        <v>620</v>
      </c>
      <c r="D53" s="14">
        <v>0.39369999999999999</v>
      </c>
      <c r="E53" s="21">
        <v>632</v>
      </c>
      <c r="F53" s="14">
        <v>0.40300000000000002</v>
      </c>
    </row>
    <row r="54" spans="2:6" ht="20.25" thickBot="1" x14ac:dyDescent="0.3">
      <c r="B54" s="40" t="s">
        <v>48</v>
      </c>
      <c r="C54" s="41">
        <v>279</v>
      </c>
      <c r="D54" s="14">
        <v>0.17710000000000001</v>
      </c>
      <c r="E54" s="21">
        <v>288</v>
      </c>
      <c r="F54" s="14">
        <v>0.184</v>
      </c>
    </row>
    <row r="55" spans="2:6" ht="21.75" thickBot="1" x14ac:dyDescent="0.3">
      <c r="B55" s="40" t="s">
        <v>382</v>
      </c>
      <c r="C55" s="41">
        <v>22</v>
      </c>
      <c r="D55" s="14">
        <v>1.4E-2</v>
      </c>
      <c r="E55" s="21">
        <v>21</v>
      </c>
      <c r="F55" s="14">
        <v>1.2999999999999999E-2</v>
      </c>
    </row>
    <row r="56" spans="2:6" ht="20.25" thickBot="1" x14ac:dyDescent="0.3">
      <c r="B56" s="40" t="s">
        <v>128</v>
      </c>
      <c r="C56" s="41">
        <v>16</v>
      </c>
      <c r="D56" s="14">
        <v>1.0200000000000001E-2</v>
      </c>
      <c r="E56" s="21">
        <v>15</v>
      </c>
      <c r="F56" s="14">
        <v>0.01</v>
      </c>
    </row>
    <row r="57" spans="2:6" ht="20.25" thickBot="1" x14ac:dyDescent="0.3">
      <c r="B57" s="40" t="s">
        <v>129</v>
      </c>
      <c r="C57" s="41">
        <v>106</v>
      </c>
      <c r="D57" s="14">
        <v>6.7299999999999999E-2</v>
      </c>
      <c r="E57" s="21">
        <v>102</v>
      </c>
      <c r="F57" s="14">
        <v>6.5000000000000002E-2</v>
      </c>
    </row>
    <row r="58" spans="2:6" ht="20.25" thickBot="1" x14ac:dyDescent="0.3">
      <c r="B58" s="40" t="s">
        <v>50</v>
      </c>
      <c r="C58" s="41">
        <v>72</v>
      </c>
      <c r="D58" s="14">
        <v>4.5699999999999998E-2</v>
      </c>
      <c r="E58" s="21">
        <v>48</v>
      </c>
      <c r="F58" s="14">
        <v>3.1E-2</v>
      </c>
    </row>
    <row r="59" spans="2:6" ht="20.25" thickBot="1" x14ac:dyDescent="0.3">
      <c r="B59" s="11" t="s">
        <v>6</v>
      </c>
      <c r="C59" s="69">
        <v>1575</v>
      </c>
      <c r="D59" s="74">
        <v>1</v>
      </c>
      <c r="E59" s="69">
        <v>1567</v>
      </c>
      <c r="F59" s="74">
        <v>1</v>
      </c>
    </row>
    <row r="61" spans="2:6" ht="20.25" thickBot="1" x14ac:dyDescent="0.3">
      <c r="B61" s="8" t="s">
        <v>383</v>
      </c>
    </row>
    <row r="62" spans="2:6" ht="20.25" thickBot="1" x14ac:dyDescent="0.3">
      <c r="B62" s="150" t="s">
        <v>58</v>
      </c>
      <c r="C62" s="151">
        <v>2016</v>
      </c>
      <c r="D62" s="151">
        <v>2017</v>
      </c>
    </row>
    <row r="63" spans="2:6" ht="20.25" thickBot="1" x14ac:dyDescent="0.3">
      <c r="B63" s="32" t="s">
        <v>131</v>
      </c>
      <c r="C63" s="44">
        <v>553739</v>
      </c>
      <c r="D63" s="44">
        <v>592501</v>
      </c>
    </row>
    <row r="64" spans="2:6" ht="20.25" thickBot="1" x14ac:dyDescent="0.3">
      <c r="B64" s="13" t="s">
        <v>60</v>
      </c>
      <c r="C64" s="22">
        <v>260679</v>
      </c>
      <c r="D64" s="22">
        <v>276437</v>
      </c>
    </row>
    <row r="65" spans="2:8" ht="20.25" thickBot="1" x14ac:dyDescent="0.3">
      <c r="B65" s="13" t="s">
        <v>61</v>
      </c>
      <c r="C65" s="22">
        <v>293060</v>
      </c>
      <c r="D65" s="22">
        <v>316064</v>
      </c>
    </row>
    <row r="66" spans="2:8" ht="20.25" thickBot="1" x14ac:dyDescent="0.3">
      <c r="B66" s="45" t="s">
        <v>62</v>
      </c>
      <c r="C66" s="46">
        <v>0.4708</v>
      </c>
      <c r="D66" s="46">
        <v>0.46660000000000001</v>
      </c>
    </row>
    <row r="67" spans="2:8" ht="20.25" thickBot="1" x14ac:dyDescent="0.3">
      <c r="B67" s="45" t="s">
        <v>63</v>
      </c>
      <c r="C67" s="46">
        <v>0.5292</v>
      </c>
      <c r="D67" s="46">
        <v>0.53339999999999999</v>
      </c>
    </row>
    <row r="68" spans="2:8" ht="20.25" thickBot="1" x14ac:dyDescent="0.3">
      <c r="B68" s="32" t="s">
        <v>384</v>
      </c>
      <c r="C68" s="44">
        <v>346783</v>
      </c>
      <c r="D68" s="44">
        <v>382661</v>
      </c>
    </row>
    <row r="69" spans="2:8" ht="20.25" thickBot="1" x14ac:dyDescent="0.3">
      <c r="B69" s="13" t="s">
        <v>60</v>
      </c>
      <c r="C69" s="22">
        <v>161144</v>
      </c>
      <c r="D69" s="22">
        <v>176797</v>
      </c>
    </row>
    <row r="70" spans="2:8" ht="20.25" thickBot="1" x14ac:dyDescent="0.3">
      <c r="B70" s="13" t="s">
        <v>61</v>
      </c>
      <c r="C70" s="22">
        <v>185639</v>
      </c>
      <c r="D70" s="22">
        <v>205864</v>
      </c>
    </row>
    <row r="71" spans="2:8" ht="20.25" thickBot="1" x14ac:dyDescent="0.3">
      <c r="B71" s="45" t="s">
        <v>62</v>
      </c>
      <c r="C71" s="46">
        <v>0.4647</v>
      </c>
      <c r="D71" s="46">
        <v>0.46200000000000002</v>
      </c>
    </row>
    <row r="72" spans="2:8" ht="20.25" thickBot="1" x14ac:dyDescent="0.3">
      <c r="B72" s="45" t="s">
        <v>63</v>
      </c>
      <c r="C72" s="46">
        <v>0.5353</v>
      </c>
      <c r="D72" s="46">
        <v>0.53800000000000003</v>
      </c>
    </row>
    <row r="73" spans="2:8" ht="20.25" thickBot="1" x14ac:dyDescent="0.3">
      <c r="B73" s="32" t="s">
        <v>385</v>
      </c>
      <c r="C73" s="44">
        <v>206956</v>
      </c>
      <c r="D73" s="44">
        <v>209840</v>
      </c>
    </row>
    <row r="74" spans="2:8" ht="20.25" thickBot="1" x14ac:dyDescent="0.3">
      <c r="B74" s="13" t="s">
        <v>60</v>
      </c>
      <c r="C74" s="22">
        <v>99535</v>
      </c>
      <c r="D74" s="22">
        <v>99640</v>
      </c>
    </row>
    <row r="75" spans="2:8" ht="20.25" thickBot="1" x14ac:dyDescent="0.3">
      <c r="B75" s="13" t="s">
        <v>61</v>
      </c>
      <c r="C75" s="22">
        <v>107421</v>
      </c>
      <c r="D75" s="22">
        <v>110200</v>
      </c>
    </row>
    <row r="76" spans="2:8" ht="20.25" thickBot="1" x14ac:dyDescent="0.3">
      <c r="B76" s="45" t="s">
        <v>62</v>
      </c>
      <c r="C76" s="46">
        <v>0.48089999999999999</v>
      </c>
      <c r="D76" s="46">
        <v>0.4748</v>
      </c>
    </row>
    <row r="77" spans="2:8" ht="20.25" thickBot="1" x14ac:dyDescent="0.3">
      <c r="B77" s="45" t="s">
        <v>63</v>
      </c>
      <c r="C77" s="46">
        <v>0.51910000000000001</v>
      </c>
      <c r="D77" s="46">
        <v>0.5252</v>
      </c>
    </row>
    <row r="79" spans="2:8" ht="20.25" thickBot="1" x14ac:dyDescent="0.3">
      <c r="B79" s="8" t="s">
        <v>386</v>
      </c>
    </row>
    <row r="80" spans="2:8" ht="20.25" thickBot="1" x14ac:dyDescent="0.3">
      <c r="B80" s="389" t="s">
        <v>108</v>
      </c>
      <c r="C80" s="387">
        <v>2016</v>
      </c>
      <c r="D80" s="404"/>
      <c r="E80" s="388"/>
      <c r="F80" s="387">
        <v>2017</v>
      </c>
      <c r="G80" s="404"/>
      <c r="H80" s="388"/>
    </row>
    <row r="81" spans="2:8" ht="20.25" thickBot="1" x14ac:dyDescent="0.3">
      <c r="B81" s="443"/>
      <c r="C81" s="54" t="s">
        <v>133</v>
      </c>
      <c r="D81" s="54" t="s">
        <v>134</v>
      </c>
      <c r="E81" s="54" t="s">
        <v>6</v>
      </c>
      <c r="F81" s="54" t="s">
        <v>133</v>
      </c>
      <c r="G81" s="54" t="s">
        <v>134</v>
      </c>
      <c r="H81" s="54" t="s">
        <v>6</v>
      </c>
    </row>
    <row r="82" spans="2:8" ht="20.25" thickBot="1" x14ac:dyDescent="0.3">
      <c r="B82" s="152" t="s">
        <v>110</v>
      </c>
      <c r="C82" s="158">
        <v>83457</v>
      </c>
      <c r="D82" s="158">
        <v>89652</v>
      </c>
      <c r="E82" s="158">
        <v>173109</v>
      </c>
      <c r="F82" s="153">
        <v>89354</v>
      </c>
      <c r="G82" s="153">
        <v>97560</v>
      </c>
      <c r="H82" s="153">
        <v>186914</v>
      </c>
    </row>
    <row r="83" spans="2:8" ht="20.25" thickBot="1" x14ac:dyDescent="0.3">
      <c r="B83" s="152" t="s">
        <v>111</v>
      </c>
      <c r="C83" s="158">
        <v>136108</v>
      </c>
      <c r="D83" s="158">
        <v>165446</v>
      </c>
      <c r="E83" s="158">
        <v>301554</v>
      </c>
      <c r="F83" s="153">
        <v>148362</v>
      </c>
      <c r="G83" s="153">
        <v>183350</v>
      </c>
      <c r="H83" s="153">
        <v>331712</v>
      </c>
    </row>
    <row r="84" spans="2:8" ht="20.25" thickBot="1" x14ac:dyDescent="0.3">
      <c r="B84" s="152" t="s">
        <v>112</v>
      </c>
      <c r="C84" s="158">
        <v>41114</v>
      </c>
      <c r="D84" s="158">
        <v>37962</v>
      </c>
      <c r="E84" s="158">
        <v>79076</v>
      </c>
      <c r="F84" s="153">
        <v>38721</v>
      </c>
      <c r="G84" s="153">
        <v>35154</v>
      </c>
      <c r="H84" s="153">
        <v>73875</v>
      </c>
    </row>
    <row r="85" spans="2:8" ht="20.25" thickBot="1" x14ac:dyDescent="0.3">
      <c r="B85" s="159" t="s">
        <v>6</v>
      </c>
      <c r="C85" s="160">
        <v>260679</v>
      </c>
      <c r="D85" s="160">
        <v>293060</v>
      </c>
      <c r="E85" s="160">
        <v>553739</v>
      </c>
      <c r="F85" s="161">
        <v>276437</v>
      </c>
      <c r="G85" s="161">
        <v>316064</v>
      </c>
      <c r="H85" s="161">
        <v>592501</v>
      </c>
    </row>
    <row r="86" spans="2:8" ht="19.5" x14ac:dyDescent="0.25">
      <c r="B86" s="8"/>
    </row>
    <row r="87" spans="2:8" ht="20.25" thickBot="1" x14ac:dyDescent="0.3">
      <c r="B87" s="8" t="s">
        <v>387</v>
      </c>
    </row>
    <row r="88" spans="2:8" ht="20.25" thickBot="1" x14ac:dyDescent="0.3">
      <c r="B88" s="389" t="s">
        <v>108</v>
      </c>
      <c r="C88" s="396" t="s">
        <v>388</v>
      </c>
      <c r="D88" s="444"/>
      <c r="E88" s="445" t="s">
        <v>389</v>
      </c>
      <c r="F88" s="444"/>
      <c r="G88" s="446" t="s">
        <v>6</v>
      </c>
    </row>
    <row r="89" spans="2:8" ht="20.25" thickBot="1" x14ac:dyDescent="0.3">
      <c r="B89" s="390"/>
      <c r="C89" s="117" t="s">
        <v>4</v>
      </c>
      <c r="D89" s="117" t="s">
        <v>5</v>
      </c>
      <c r="E89" s="117" t="s">
        <v>4</v>
      </c>
      <c r="F89" s="117" t="s">
        <v>5</v>
      </c>
      <c r="G89" s="447"/>
    </row>
    <row r="90" spans="2:8" ht="20.25" thickBot="1" x14ac:dyDescent="0.3">
      <c r="B90" s="152" t="s">
        <v>110</v>
      </c>
      <c r="C90" s="153">
        <v>58857</v>
      </c>
      <c r="D90" s="153">
        <v>66196</v>
      </c>
      <c r="E90" s="153">
        <v>30497</v>
      </c>
      <c r="F90" s="153">
        <v>31364</v>
      </c>
      <c r="G90" s="162">
        <v>186914</v>
      </c>
    </row>
    <row r="91" spans="2:8" ht="20.25" thickBot="1" x14ac:dyDescent="0.3">
      <c r="B91" s="152" t="s">
        <v>111</v>
      </c>
      <c r="C91" s="153">
        <v>104640</v>
      </c>
      <c r="D91" s="153">
        <v>128234</v>
      </c>
      <c r="E91" s="153">
        <v>43722</v>
      </c>
      <c r="F91" s="153">
        <v>55116</v>
      </c>
      <c r="G91" s="162">
        <v>331712</v>
      </c>
    </row>
    <row r="92" spans="2:8" ht="20.25" thickBot="1" x14ac:dyDescent="0.3">
      <c r="B92" s="152" t="s">
        <v>112</v>
      </c>
      <c r="C92" s="153">
        <v>13300</v>
      </c>
      <c r="D92" s="153">
        <v>11434</v>
      </c>
      <c r="E92" s="153">
        <v>25421</v>
      </c>
      <c r="F92" s="153">
        <v>23720</v>
      </c>
      <c r="G92" s="162">
        <v>73875</v>
      </c>
    </row>
    <row r="93" spans="2:8" ht="20.25" thickBot="1" x14ac:dyDescent="0.3">
      <c r="B93" s="163" t="s">
        <v>6</v>
      </c>
      <c r="C93" s="164">
        <v>176797</v>
      </c>
      <c r="D93" s="164">
        <v>205864</v>
      </c>
      <c r="E93" s="164">
        <v>99640</v>
      </c>
      <c r="F93" s="164">
        <v>110200</v>
      </c>
      <c r="G93" s="164">
        <v>592501</v>
      </c>
    </row>
    <row r="94" spans="2:8" ht="19.5" x14ac:dyDescent="0.25">
      <c r="B94" s="8"/>
    </row>
    <row r="96" spans="2:8" ht="20.25" thickBot="1" x14ac:dyDescent="0.3">
      <c r="B96" s="8" t="s">
        <v>390</v>
      </c>
    </row>
    <row r="97" spans="2:8" ht="20.25" thickBot="1" x14ac:dyDescent="0.3">
      <c r="B97" s="389" t="s">
        <v>391</v>
      </c>
      <c r="C97" s="396">
        <v>2016</v>
      </c>
      <c r="D97" s="425"/>
      <c r="E97" s="397"/>
      <c r="F97" s="387">
        <v>2017</v>
      </c>
      <c r="G97" s="404"/>
      <c r="H97" s="388"/>
    </row>
    <row r="98" spans="2:8" ht="20.25" thickBot="1" x14ac:dyDescent="0.3">
      <c r="B98" s="443"/>
      <c r="C98" s="117" t="s">
        <v>4</v>
      </c>
      <c r="D98" s="117" t="s">
        <v>5</v>
      </c>
      <c r="E98" s="117" t="s">
        <v>6</v>
      </c>
      <c r="F98" s="165" t="s">
        <v>4</v>
      </c>
      <c r="G98" s="165" t="s">
        <v>5</v>
      </c>
      <c r="H98" s="165" t="s">
        <v>6</v>
      </c>
    </row>
    <row r="99" spans="2:8" ht="20.25" thickBot="1" x14ac:dyDescent="0.3">
      <c r="B99" s="152" t="s">
        <v>392</v>
      </c>
      <c r="C99" s="158">
        <v>33733</v>
      </c>
      <c r="D99" s="158">
        <v>41543</v>
      </c>
      <c r="E99" s="158">
        <v>75276</v>
      </c>
      <c r="F99" s="158">
        <v>35031</v>
      </c>
      <c r="G99" s="158">
        <v>43861</v>
      </c>
      <c r="H99" s="158">
        <v>78892</v>
      </c>
    </row>
    <row r="100" spans="2:8" ht="20.25" thickBot="1" x14ac:dyDescent="0.3">
      <c r="B100" s="152" t="s">
        <v>393</v>
      </c>
      <c r="C100" s="158">
        <v>13548</v>
      </c>
      <c r="D100" s="158">
        <v>15294</v>
      </c>
      <c r="E100" s="158">
        <v>28842</v>
      </c>
      <c r="F100" s="158">
        <v>14476</v>
      </c>
      <c r="G100" s="158">
        <v>16086</v>
      </c>
      <c r="H100" s="158">
        <v>30562</v>
      </c>
    </row>
    <row r="101" spans="2:8" ht="20.25" thickBot="1" x14ac:dyDescent="0.3">
      <c r="B101" s="152" t="s">
        <v>394</v>
      </c>
      <c r="C101" s="158">
        <v>12055</v>
      </c>
      <c r="D101" s="158">
        <v>15739</v>
      </c>
      <c r="E101" s="158">
        <v>27794</v>
      </c>
      <c r="F101" s="158">
        <v>12965</v>
      </c>
      <c r="G101" s="158">
        <v>16900</v>
      </c>
      <c r="H101" s="158">
        <v>29865</v>
      </c>
    </row>
    <row r="102" spans="2:8" ht="20.25" thickBot="1" x14ac:dyDescent="0.3">
      <c r="B102" s="152" t="s">
        <v>395</v>
      </c>
      <c r="C102" s="158">
        <v>3870</v>
      </c>
      <c r="D102" s="158">
        <v>5591</v>
      </c>
      <c r="E102" s="158">
        <v>9461</v>
      </c>
      <c r="F102" s="158">
        <v>3776</v>
      </c>
      <c r="G102" s="158">
        <v>5621</v>
      </c>
      <c r="H102" s="158">
        <v>9397</v>
      </c>
    </row>
    <row r="103" spans="2:8" ht="20.25" thickBot="1" x14ac:dyDescent="0.3">
      <c r="B103" s="168" t="s">
        <v>396</v>
      </c>
      <c r="C103" s="158">
        <v>36329</v>
      </c>
      <c r="D103" s="158">
        <v>29254</v>
      </c>
      <c r="E103" s="158">
        <v>65583</v>
      </c>
      <c r="F103" s="158">
        <v>33392</v>
      </c>
      <c r="G103" s="158">
        <v>27732</v>
      </c>
      <c r="H103" s="158">
        <v>61124</v>
      </c>
    </row>
    <row r="104" spans="2:8" ht="20.25" thickBot="1" x14ac:dyDescent="0.3">
      <c r="B104" s="163" t="s">
        <v>6</v>
      </c>
      <c r="C104" s="166">
        <v>99535</v>
      </c>
      <c r="D104" s="166">
        <v>107421</v>
      </c>
      <c r="E104" s="166">
        <v>206956</v>
      </c>
      <c r="F104" s="167">
        <v>99640</v>
      </c>
      <c r="G104" s="167">
        <v>110200</v>
      </c>
      <c r="H104" s="167">
        <v>209840</v>
      </c>
    </row>
    <row r="105" spans="2:8" ht="19.5" x14ac:dyDescent="0.25">
      <c r="B105" s="8"/>
    </row>
    <row r="106" spans="2:8" ht="20.25" thickBot="1" x14ac:dyDescent="0.3">
      <c r="B106" s="8" t="s">
        <v>397</v>
      </c>
    </row>
    <row r="107" spans="2:8" ht="20.25" thickBot="1" x14ac:dyDescent="0.3">
      <c r="B107" s="389" t="s">
        <v>391</v>
      </c>
      <c r="C107" s="396" t="s">
        <v>110</v>
      </c>
      <c r="D107" s="397"/>
      <c r="E107" s="396" t="s">
        <v>111</v>
      </c>
      <c r="F107" s="397"/>
      <c r="G107" s="396" t="s">
        <v>112</v>
      </c>
      <c r="H107" s="397"/>
    </row>
    <row r="108" spans="2:8" ht="20.25" thickBot="1" x14ac:dyDescent="0.3">
      <c r="B108" s="443"/>
      <c r="C108" s="117" t="s">
        <v>4</v>
      </c>
      <c r="D108" s="117" t="s">
        <v>5</v>
      </c>
      <c r="E108" s="117" t="s">
        <v>4</v>
      </c>
      <c r="F108" s="117" t="s">
        <v>5</v>
      </c>
      <c r="G108" s="117" t="s">
        <v>4</v>
      </c>
      <c r="H108" s="117" t="s">
        <v>5</v>
      </c>
    </row>
    <row r="109" spans="2:8" ht="20.25" thickBot="1" x14ac:dyDescent="0.3">
      <c r="B109" s="152" t="s">
        <v>392</v>
      </c>
      <c r="C109" s="153">
        <v>12483</v>
      </c>
      <c r="D109" s="153">
        <v>13819</v>
      </c>
      <c r="E109" s="153">
        <v>18495</v>
      </c>
      <c r="F109" s="153">
        <v>25291</v>
      </c>
      <c r="G109" s="153">
        <v>4053</v>
      </c>
      <c r="H109" s="153">
        <v>4751</v>
      </c>
    </row>
    <row r="110" spans="2:8" ht="20.25" thickBot="1" x14ac:dyDescent="0.3">
      <c r="B110" s="152" t="s">
        <v>393</v>
      </c>
      <c r="C110" s="153">
        <v>4999</v>
      </c>
      <c r="D110" s="153">
        <v>5117</v>
      </c>
      <c r="E110" s="153">
        <v>8310</v>
      </c>
      <c r="F110" s="153">
        <v>9617</v>
      </c>
      <c r="G110" s="153">
        <v>1167</v>
      </c>
      <c r="H110" s="153">
        <v>1352</v>
      </c>
    </row>
    <row r="111" spans="2:8" ht="20.25" thickBot="1" x14ac:dyDescent="0.3">
      <c r="B111" s="152" t="s">
        <v>394</v>
      </c>
      <c r="C111" s="153">
        <v>4935</v>
      </c>
      <c r="D111" s="153">
        <v>5776</v>
      </c>
      <c r="E111" s="153">
        <v>7835</v>
      </c>
      <c r="F111" s="153">
        <v>10854</v>
      </c>
      <c r="G111" s="68">
        <v>195</v>
      </c>
      <c r="H111" s="68">
        <v>270</v>
      </c>
    </row>
    <row r="112" spans="2:8" ht="20.25" thickBot="1" x14ac:dyDescent="0.3">
      <c r="B112" s="152" t="s">
        <v>395</v>
      </c>
      <c r="C112" s="68">
        <v>875</v>
      </c>
      <c r="D112" s="153">
        <v>1260</v>
      </c>
      <c r="E112" s="153">
        <v>2901</v>
      </c>
      <c r="F112" s="153">
        <v>4361</v>
      </c>
      <c r="G112" s="68" t="s">
        <v>398</v>
      </c>
      <c r="H112" s="68" t="s">
        <v>399</v>
      </c>
    </row>
    <row r="113" spans="2:8" ht="20.25" thickBot="1" x14ac:dyDescent="0.3">
      <c r="B113" s="169" t="s">
        <v>400</v>
      </c>
      <c r="C113" s="153">
        <v>7205</v>
      </c>
      <c r="D113" s="153">
        <v>5392</v>
      </c>
      <c r="E113" s="153">
        <v>6181</v>
      </c>
      <c r="F113" s="153">
        <v>4993</v>
      </c>
      <c r="G113" s="153">
        <v>20006</v>
      </c>
      <c r="H113" s="153">
        <v>17347</v>
      </c>
    </row>
    <row r="114" spans="2:8" ht="20.25" thickBot="1" x14ac:dyDescent="0.3">
      <c r="B114" s="163" t="s">
        <v>6</v>
      </c>
      <c r="C114" s="164">
        <v>30497</v>
      </c>
      <c r="D114" s="164">
        <v>31364</v>
      </c>
      <c r="E114" s="164">
        <v>43722</v>
      </c>
      <c r="F114" s="164">
        <v>55116</v>
      </c>
      <c r="G114" s="164">
        <v>25421</v>
      </c>
      <c r="H114" s="164">
        <v>23720</v>
      </c>
    </row>
    <row r="115" spans="2:8" ht="19.5" x14ac:dyDescent="0.25">
      <c r="B115" s="8"/>
    </row>
    <row r="116" spans="2:8" ht="20.25" thickBot="1" x14ac:dyDescent="0.3">
      <c r="B116" s="8" t="s">
        <v>401</v>
      </c>
    </row>
    <row r="117" spans="2:8" ht="20.25" thickBot="1" x14ac:dyDescent="0.3">
      <c r="B117" s="389" t="s">
        <v>108</v>
      </c>
      <c r="C117" s="396">
        <v>2016</v>
      </c>
      <c r="D117" s="425"/>
      <c r="E117" s="397"/>
      <c r="F117" s="396">
        <v>2017</v>
      </c>
      <c r="G117" s="425"/>
      <c r="H117" s="397"/>
    </row>
    <row r="118" spans="2:8" ht="20.25" thickBot="1" x14ac:dyDescent="0.3">
      <c r="B118" s="390"/>
      <c r="C118" s="117" t="s">
        <v>4</v>
      </c>
      <c r="D118" s="117" t="s">
        <v>5</v>
      </c>
      <c r="E118" s="20" t="s">
        <v>6</v>
      </c>
      <c r="F118" s="117" t="s">
        <v>4</v>
      </c>
      <c r="G118" s="117" t="s">
        <v>5</v>
      </c>
      <c r="H118" s="20" t="s">
        <v>6</v>
      </c>
    </row>
    <row r="119" spans="2:8" ht="20.25" thickBot="1" x14ac:dyDescent="0.3">
      <c r="B119" s="152" t="s">
        <v>110</v>
      </c>
      <c r="C119" s="153">
        <v>19340</v>
      </c>
      <c r="D119" s="153">
        <v>16903</v>
      </c>
      <c r="E119" s="153">
        <v>36243</v>
      </c>
      <c r="F119" s="153">
        <v>18782</v>
      </c>
      <c r="G119" s="153">
        <v>17492</v>
      </c>
      <c r="H119" s="68">
        <v>36274</v>
      </c>
    </row>
    <row r="120" spans="2:8" ht="20.25" thickBot="1" x14ac:dyDescent="0.3">
      <c r="B120" s="152" t="s">
        <v>111</v>
      </c>
      <c r="C120" s="153">
        <v>24845</v>
      </c>
      <c r="D120" s="153">
        <v>27143</v>
      </c>
      <c r="E120" s="153">
        <v>51988</v>
      </c>
      <c r="F120" s="153">
        <v>24504</v>
      </c>
      <c r="G120" s="153">
        <v>29181</v>
      </c>
      <c r="H120" s="68">
        <v>53685</v>
      </c>
    </row>
    <row r="121" spans="2:8" ht="20.25" thickBot="1" x14ac:dyDescent="0.3">
      <c r="B121" s="152" t="s">
        <v>112</v>
      </c>
      <c r="C121" s="153">
        <v>23199</v>
      </c>
      <c r="D121" s="153">
        <v>12737</v>
      </c>
      <c r="E121" s="153">
        <v>35936</v>
      </c>
      <c r="F121" s="153">
        <v>19169</v>
      </c>
      <c r="G121" s="153">
        <v>9964</v>
      </c>
      <c r="H121" s="68">
        <v>29133</v>
      </c>
    </row>
    <row r="122" spans="2:8" ht="20.25" thickBot="1" x14ac:dyDescent="0.3">
      <c r="B122" s="163" t="s">
        <v>6</v>
      </c>
      <c r="C122" s="164">
        <v>67384</v>
      </c>
      <c r="D122" s="164">
        <v>56783</v>
      </c>
      <c r="E122" s="164">
        <v>124167</v>
      </c>
      <c r="F122" s="164">
        <v>62455</v>
      </c>
      <c r="G122" s="164">
        <v>56637</v>
      </c>
      <c r="H122" s="164">
        <v>119092</v>
      </c>
    </row>
    <row r="123" spans="2:8" ht="19.5" x14ac:dyDescent="0.25">
      <c r="B123" s="8"/>
    </row>
    <row r="124" spans="2:8" ht="20.25" thickBot="1" x14ac:dyDescent="0.3">
      <c r="B124" s="8" t="s">
        <v>402</v>
      </c>
    </row>
    <row r="125" spans="2:8" ht="20.25" thickBot="1" x14ac:dyDescent="0.3">
      <c r="B125" s="377" t="s">
        <v>136</v>
      </c>
      <c r="C125" s="379">
        <v>2016</v>
      </c>
      <c r="D125" s="380"/>
      <c r="E125" s="381"/>
      <c r="F125" s="386">
        <v>2017</v>
      </c>
      <c r="G125" s="380"/>
      <c r="H125" s="381"/>
    </row>
    <row r="126" spans="2:8" ht="20.25" thickBot="1" x14ac:dyDescent="0.3">
      <c r="B126" s="385"/>
      <c r="C126" s="20" t="s">
        <v>133</v>
      </c>
      <c r="D126" s="20" t="s">
        <v>134</v>
      </c>
      <c r="E126" s="20" t="s">
        <v>6</v>
      </c>
      <c r="F126" s="20" t="s">
        <v>133</v>
      </c>
      <c r="G126" s="20" t="s">
        <v>134</v>
      </c>
      <c r="H126" s="20" t="s">
        <v>6</v>
      </c>
    </row>
    <row r="127" spans="2:8" ht="20.25" thickBot="1" x14ac:dyDescent="0.3">
      <c r="B127" s="81" t="s">
        <v>403</v>
      </c>
      <c r="C127" s="23">
        <v>62649</v>
      </c>
      <c r="D127" s="23">
        <v>72419</v>
      </c>
      <c r="E127" s="23">
        <v>135068</v>
      </c>
      <c r="F127" s="23">
        <v>71441</v>
      </c>
      <c r="G127" s="23">
        <v>84448</v>
      </c>
      <c r="H127" s="23">
        <v>155889</v>
      </c>
    </row>
    <row r="128" spans="2:8" ht="20.25" thickBot="1" x14ac:dyDescent="0.3">
      <c r="B128" s="81" t="s">
        <v>404</v>
      </c>
      <c r="C128" s="23">
        <v>55265</v>
      </c>
      <c r="D128" s="23">
        <v>63529</v>
      </c>
      <c r="E128" s="23">
        <v>118794</v>
      </c>
      <c r="F128" s="23">
        <v>58353</v>
      </c>
      <c r="G128" s="23">
        <v>67779</v>
      </c>
      <c r="H128" s="23">
        <v>126132</v>
      </c>
    </row>
    <row r="129" spans="2:8" ht="20.25" thickBot="1" x14ac:dyDescent="0.3">
      <c r="B129" s="81" t="s">
        <v>405</v>
      </c>
      <c r="C129" s="23">
        <v>43230</v>
      </c>
      <c r="D129" s="23">
        <v>49691</v>
      </c>
      <c r="E129" s="23">
        <v>92921</v>
      </c>
      <c r="F129" s="23">
        <v>47003</v>
      </c>
      <c r="G129" s="23">
        <v>53637</v>
      </c>
      <c r="H129" s="23">
        <v>100640</v>
      </c>
    </row>
    <row r="130" spans="2:8" ht="20.25" thickBot="1" x14ac:dyDescent="0.3">
      <c r="B130" s="81" t="s">
        <v>406</v>
      </c>
      <c r="C130" s="23">
        <v>34342</v>
      </c>
      <c r="D130" s="23">
        <v>38365</v>
      </c>
      <c r="E130" s="23">
        <v>72707</v>
      </c>
      <c r="F130" s="23">
        <v>35365</v>
      </c>
      <c r="G130" s="23">
        <v>40564</v>
      </c>
      <c r="H130" s="23">
        <v>75929</v>
      </c>
    </row>
    <row r="131" spans="2:8" ht="20.25" thickBot="1" x14ac:dyDescent="0.3">
      <c r="B131" s="81" t="s">
        <v>407</v>
      </c>
      <c r="C131" s="23">
        <v>32140</v>
      </c>
      <c r="D131" s="23">
        <v>34999</v>
      </c>
      <c r="E131" s="23">
        <v>67139</v>
      </c>
      <c r="F131" s="23">
        <v>32768</v>
      </c>
      <c r="G131" s="23">
        <v>35629</v>
      </c>
      <c r="H131" s="23">
        <v>68397</v>
      </c>
    </row>
    <row r="132" spans="2:8" ht="20.25" thickBot="1" x14ac:dyDescent="0.3">
      <c r="B132" s="81" t="s">
        <v>408</v>
      </c>
      <c r="C132" s="23">
        <v>33053</v>
      </c>
      <c r="D132" s="23">
        <v>34057</v>
      </c>
      <c r="E132" s="23">
        <v>67110</v>
      </c>
      <c r="F132" s="23">
        <v>31507</v>
      </c>
      <c r="G132" s="23">
        <v>34007</v>
      </c>
      <c r="H132" s="23">
        <v>65514</v>
      </c>
    </row>
    <row r="133" spans="2:8" ht="20.25" thickBot="1" x14ac:dyDescent="0.3">
      <c r="B133" s="129" t="s">
        <v>225</v>
      </c>
      <c r="C133" s="105">
        <v>260679</v>
      </c>
      <c r="D133" s="105">
        <v>293060</v>
      </c>
      <c r="E133" s="105">
        <v>553739</v>
      </c>
      <c r="F133" s="105">
        <v>276437</v>
      </c>
      <c r="G133" s="105">
        <v>316064</v>
      </c>
      <c r="H133" s="105">
        <v>592501</v>
      </c>
    </row>
    <row r="135" spans="2:8" ht="20.25" thickBot="1" x14ac:dyDescent="0.3">
      <c r="B135" s="8" t="s">
        <v>409</v>
      </c>
    </row>
    <row r="136" spans="2:8" ht="20.25" thickBot="1" x14ac:dyDescent="0.3">
      <c r="B136" s="170" t="s">
        <v>28</v>
      </c>
      <c r="C136" s="436" t="s">
        <v>410</v>
      </c>
      <c r="D136" s="441"/>
      <c r="E136" s="442" t="s">
        <v>388</v>
      </c>
      <c r="F136" s="441"/>
      <c r="G136" s="442" t="s">
        <v>389</v>
      </c>
      <c r="H136" s="441"/>
    </row>
    <row r="137" spans="2:8" ht="20.25" thickBot="1" x14ac:dyDescent="0.3">
      <c r="B137" s="171" t="s">
        <v>155</v>
      </c>
      <c r="C137" s="172">
        <v>2015</v>
      </c>
      <c r="D137" s="172">
        <v>2016</v>
      </c>
      <c r="E137" s="172">
        <v>2015</v>
      </c>
      <c r="F137" s="172">
        <v>2016</v>
      </c>
      <c r="G137" s="172">
        <v>2015</v>
      </c>
      <c r="H137" s="172">
        <v>2016</v>
      </c>
    </row>
    <row r="138" spans="2:8" ht="20.25" thickBot="1" x14ac:dyDescent="0.3">
      <c r="B138" s="47" t="s">
        <v>266</v>
      </c>
      <c r="C138" s="173">
        <v>0.86699999999999999</v>
      </c>
      <c r="D138" s="173">
        <v>0.90400000000000003</v>
      </c>
      <c r="E138" s="173">
        <v>0.81899999999999995</v>
      </c>
      <c r="F138" s="173">
        <v>0.86399999999999999</v>
      </c>
      <c r="G138" s="173">
        <v>0.91500000000000004</v>
      </c>
      <c r="H138" s="173">
        <v>0.94399999999999995</v>
      </c>
    </row>
    <row r="139" spans="2:8" ht="20.25" thickBot="1" x14ac:dyDescent="0.3">
      <c r="B139" s="13" t="s">
        <v>133</v>
      </c>
      <c r="C139" s="174">
        <v>0.872</v>
      </c>
      <c r="D139" s="174">
        <v>0.90900000000000003</v>
      </c>
      <c r="E139" s="174">
        <v>0.81899999999999995</v>
      </c>
      <c r="F139" s="174">
        <v>0.86299999999999999</v>
      </c>
      <c r="G139" s="174">
        <v>0.92600000000000005</v>
      </c>
      <c r="H139" s="174">
        <v>0.95499999999999996</v>
      </c>
    </row>
    <row r="140" spans="2:8" ht="20.25" thickBot="1" x14ac:dyDescent="0.3">
      <c r="B140" s="13" t="s">
        <v>134</v>
      </c>
      <c r="C140" s="174">
        <v>0.86199999999999999</v>
      </c>
      <c r="D140" s="174">
        <v>0.89900000000000002</v>
      </c>
      <c r="E140" s="174">
        <v>0.81899999999999995</v>
      </c>
      <c r="F140" s="174">
        <v>0.86399999999999999</v>
      </c>
      <c r="G140" s="174">
        <v>0.90500000000000003</v>
      </c>
      <c r="H140" s="174">
        <v>0.93400000000000005</v>
      </c>
    </row>
    <row r="141" spans="2:8" ht="20.25" thickBot="1" x14ac:dyDescent="0.3">
      <c r="B141" s="47" t="s">
        <v>267</v>
      </c>
      <c r="C141" s="173">
        <v>8.7999999999999995E-2</v>
      </c>
      <c r="D141" s="173">
        <v>5.1999999999999998E-2</v>
      </c>
      <c r="E141" s="173">
        <v>0.11600000000000001</v>
      </c>
      <c r="F141" s="173">
        <v>7.2999999999999995E-2</v>
      </c>
      <c r="G141" s="173">
        <v>0.06</v>
      </c>
      <c r="H141" s="173">
        <v>3.1E-2</v>
      </c>
    </row>
    <row r="142" spans="2:8" ht="20.25" thickBot="1" x14ac:dyDescent="0.3">
      <c r="B142" s="13" t="s">
        <v>133</v>
      </c>
      <c r="C142" s="174">
        <v>8.4000000000000005E-2</v>
      </c>
      <c r="D142" s="174">
        <v>0.05</v>
      </c>
      <c r="E142" s="174">
        <v>0.12</v>
      </c>
      <c r="F142" s="174">
        <v>7.5999999999999998E-2</v>
      </c>
      <c r="G142" s="174">
        <v>4.9000000000000002E-2</v>
      </c>
      <c r="H142" s="174">
        <v>2.5000000000000001E-2</v>
      </c>
    </row>
    <row r="143" spans="2:8" ht="20.25" thickBot="1" x14ac:dyDescent="0.3">
      <c r="B143" s="13" t="s">
        <v>134</v>
      </c>
      <c r="C143" s="174">
        <v>9.0999999999999998E-2</v>
      </c>
      <c r="D143" s="174">
        <v>5.3999999999999999E-2</v>
      </c>
      <c r="E143" s="174">
        <v>0.112</v>
      </c>
      <c r="F143" s="174">
        <v>7.0999999999999994E-2</v>
      </c>
      <c r="G143" s="174">
        <v>7.0000000000000007E-2</v>
      </c>
      <c r="H143" s="174">
        <v>3.5999999999999997E-2</v>
      </c>
    </row>
    <row r="144" spans="2:8" ht="20.25" thickBot="1" x14ac:dyDescent="0.3">
      <c r="B144" s="47" t="s">
        <v>268</v>
      </c>
      <c r="C144" s="173">
        <v>4.4999999999999998E-2</v>
      </c>
      <c r="D144" s="173">
        <v>4.3999999999999997E-2</v>
      </c>
      <c r="E144" s="173">
        <v>6.5000000000000002E-2</v>
      </c>
      <c r="F144" s="173">
        <v>6.3E-2</v>
      </c>
      <c r="G144" s="173">
        <v>2.5000000000000001E-2</v>
      </c>
      <c r="H144" s="173">
        <v>2.5000000000000001E-2</v>
      </c>
    </row>
    <row r="145" spans="2:11" ht="20.25" thickBot="1" x14ac:dyDescent="0.3">
      <c r="B145" s="13" t="s">
        <v>133</v>
      </c>
      <c r="C145" s="174">
        <v>4.1000000000000002E-2</v>
      </c>
      <c r="D145" s="174">
        <v>0.04</v>
      </c>
      <c r="E145" s="174">
        <v>6.3E-2</v>
      </c>
      <c r="F145" s="174">
        <v>6.0999999999999999E-2</v>
      </c>
      <c r="G145" s="174">
        <v>1.9E-2</v>
      </c>
      <c r="H145" s="174">
        <v>1.9E-2</v>
      </c>
    </row>
    <row r="146" spans="2:11" ht="20.25" thickBot="1" x14ac:dyDescent="0.3">
      <c r="B146" s="13" t="s">
        <v>134</v>
      </c>
      <c r="C146" s="174">
        <v>4.8000000000000001E-2</v>
      </c>
      <c r="D146" s="174">
        <v>4.7E-2</v>
      </c>
      <c r="E146" s="174">
        <v>6.7000000000000004E-2</v>
      </c>
      <c r="F146" s="174">
        <v>6.5000000000000002E-2</v>
      </c>
      <c r="G146" s="174">
        <v>0.03</v>
      </c>
      <c r="H146" s="174">
        <v>0.03</v>
      </c>
    </row>
    <row r="147" spans="2:11" ht="19.5" x14ac:dyDescent="0.25">
      <c r="B147" s="8"/>
    </row>
    <row r="148" spans="2:11" ht="20.25" thickBot="1" x14ac:dyDescent="0.3">
      <c r="B148" s="8" t="s">
        <v>411</v>
      </c>
    </row>
    <row r="149" spans="2:11" ht="20.25" thickBot="1" x14ac:dyDescent="0.3">
      <c r="B149" s="394" t="s">
        <v>28</v>
      </c>
      <c r="C149" s="387" t="s">
        <v>412</v>
      </c>
      <c r="D149" s="404"/>
      <c r="E149" s="405"/>
      <c r="F149" s="406" t="s">
        <v>413</v>
      </c>
      <c r="G149" s="404"/>
      <c r="H149" s="405"/>
      <c r="I149" s="406" t="s">
        <v>414</v>
      </c>
      <c r="J149" s="404"/>
      <c r="K149" s="405"/>
    </row>
    <row r="150" spans="2:11" ht="20.25" thickBot="1" x14ac:dyDescent="0.3">
      <c r="B150" s="395"/>
      <c r="C150" s="175" t="s">
        <v>133</v>
      </c>
      <c r="D150" s="175" t="s">
        <v>134</v>
      </c>
      <c r="E150" s="175" t="s">
        <v>6</v>
      </c>
      <c r="F150" s="54" t="s">
        <v>133</v>
      </c>
      <c r="G150" s="54" t="s">
        <v>134</v>
      </c>
      <c r="H150" s="54" t="s">
        <v>6</v>
      </c>
      <c r="I150" s="54" t="s">
        <v>133</v>
      </c>
      <c r="J150" s="54" t="s">
        <v>134</v>
      </c>
      <c r="K150" s="54" t="s">
        <v>6</v>
      </c>
    </row>
    <row r="151" spans="2:11" ht="20.25" thickBot="1" x14ac:dyDescent="0.3">
      <c r="B151" s="176" t="s">
        <v>403</v>
      </c>
      <c r="C151" s="177"/>
      <c r="D151" s="178"/>
      <c r="E151" s="179"/>
      <c r="F151" s="79">
        <v>0.08</v>
      </c>
      <c r="G151" s="79">
        <v>7.4999999999999997E-2</v>
      </c>
      <c r="H151" s="79">
        <v>7.6999999999999999E-2</v>
      </c>
      <c r="I151" s="79">
        <v>3.9E-2</v>
      </c>
      <c r="J151" s="79">
        <v>4.2999999999999997E-2</v>
      </c>
      <c r="K151" s="79">
        <v>4.1000000000000002E-2</v>
      </c>
    </row>
    <row r="152" spans="2:11" ht="20.25" thickBot="1" x14ac:dyDescent="0.3">
      <c r="B152" s="81" t="s">
        <v>404</v>
      </c>
      <c r="C152" s="79">
        <v>0.88200000000000001</v>
      </c>
      <c r="D152" s="79">
        <v>0.88300000000000001</v>
      </c>
      <c r="E152" s="79">
        <v>0.88300000000000001</v>
      </c>
      <c r="F152" s="79">
        <v>7.2999999999999995E-2</v>
      </c>
      <c r="G152" s="79">
        <v>6.8000000000000005E-2</v>
      </c>
      <c r="H152" s="79">
        <v>7.0000000000000007E-2</v>
      </c>
      <c r="I152" s="180">
        <v>8.4000000000000005E-2</v>
      </c>
      <c r="J152" s="180">
        <v>8.7999999999999995E-2</v>
      </c>
      <c r="K152" s="180">
        <v>8.5999999999999993E-2</v>
      </c>
    </row>
    <row r="153" spans="2:11" ht="20.25" thickBot="1" x14ac:dyDescent="0.3">
      <c r="B153" s="81" t="s">
        <v>405</v>
      </c>
      <c r="C153" s="79">
        <v>0.84399999999999997</v>
      </c>
      <c r="D153" s="79">
        <v>0.84499999999999997</v>
      </c>
      <c r="E153" s="79">
        <v>0.84199999999999997</v>
      </c>
      <c r="F153" s="79">
        <v>0.01</v>
      </c>
      <c r="G153" s="79">
        <v>1.2999999999999999E-2</v>
      </c>
      <c r="H153" s="181">
        <v>1.2E-2</v>
      </c>
      <c r="I153" s="177"/>
      <c r="J153" s="178"/>
      <c r="K153" s="179"/>
    </row>
    <row r="154" spans="2:11" ht="20.25" thickBot="1" x14ac:dyDescent="0.3">
      <c r="B154" s="81" t="s">
        <v>406</v>
      </c>
      <c r="C154" s="182"/>
      <c r="D154" s="182"/>
      <c r="E154" s="183"/>
      <c r="F154" s="79">
        <v>2.7E-2</v>
      </c>
      <c r="G154" s="79">
        <v>3.5000000000000003E-2</v>
      </c>
      <c r="H154" s="79">
        <v>3.1E-2</v>
      </c>
      <c r="I154" s="79">
        <v>3.3000000000000002E-2</v>
      </c>
      <c r="J154" s="79">
        <v>4.2999999999999997E-2</v>
      </c>
      <c r="K154" s="79">
        <v>3.7999999999999999E-2</v>
      </c>
    </row>
    <row r="155" spans="2:11" ht="20.25" thickBot="1" x14ac:dyDescent="0.3">
      <c r="B155" s="81" t="s">
        <v>407</v>
      </c>
      <c r="C155" s="79">
        <v>0.94</v>
      </c>
      <c r="D155" s="79">
        <v>0.91900000000000004</v>
      </c>
      <c r="E155" s="79">
        <v>0.93</v>
      </c>
      <c r="F155" s="79">
        <v>2.5999999999999999E-2</v>
      </c>
      <c r="G155" s="79">
        <v>3.6999999999999998E-2</v>
      </c>
      <c r="H155" s="79">
        <v>3.1E-2</v>
      </c>
      <c r="I155" s="79">
        <v>5.0000000000000001E-3</v>
      </c>
      <c r="J155" s="79">
        <v>1.7999999999999999E-2</v>
      </c>
      <c r="K155" s="79">
        <v>1.0999999999999999E-2</v>
      </c>
    </row>
    <row r="156" spans="2:11" ht="20.25" thickBot="1" x14ac:dyDescent="0.3">
      <c r="B156" s="81" t="s">
        <v>408</v>
      </c>
      <c r="C156" s="79">
        <v>0.97</v>
      </c>
      <c r="D156" s="79">
        <v>0.94899999999999995</v>
      </c>
      <c r="E156" s="79">
        <v>0.96</v>
      </c>
      <c r="F156" s="79">
        <v>8.9999999999999993E-3</v>
      </c>
      <c r="G156" s="79">
        <v>1.4999999999999999E-2</v>
      </c>
      <c r="H156" s="79">
        <v>1.2E-2</v>
      </c>
      <c r="I156" s="182"/>
      <c r="J156" s="182"/>
      <c r="K156" s="183"/>
    </row>
    <row r="158" spans="2:11" ht="20.25" thickBot="1" x14ac:dyDescent="0.3">
      <c r="B158" s="8" t="s">
        <v>415</v>
      </c>
    </row>
    <row r="159" spans="2:11" ht="20.25" thickBot="1" x14ac:dyDescent="0.3">
      <c r="B159" s="170" t="s">
        <v>28</v>
      </c>
      <c r="C159" s="436" t="s">
        <v>410</v>
      </c>
      <c r="D159" s="437"/>
      <c r="E159" s="436" t="s">
        <v>388</v>
      </c>
      <c r="F159" s="437"/>
      <c r="G159" s="436" t="s">
        <v>389</v>
      </c>
      <c r="H159" s="437"/>
    </row>
    <row r="160" spans="2:11" ht="20.25" thickBot="1" x14ac:dyDescent="0.3">
      <c r="B160" s="38" t="s">
        <v>416</v>
      </c>
      <c r="C160" s="172">
        <v>2016</v>
      </c>
      <c r="D160" s="172">
        <v>2017</v>
      </c>
      <c r="E160" s="172">
        <v>2016</v>
      </c>
      <c r="F160" s="172">
        <v>2017</v>
      </c>
      <c r="G160" s="172">
        <v>2016</v>
      </c>
      <c r="H160" s="172">
        <v>2017</v>
      </c>
    </row>
    <row r="161" spans="2:8" ht="20.25" thickBot="1" x14ac:dyDescent="0.3">
      <c r="B161" s="184" t="s">
        <v>141</v>
      </c>
      <c r="C161" s="134">
        <v>0.372</v>
      </c>
      <c r="D161" s="185">
        <v>0.38200000000000001</v>
      </c>
      <c r="E161" s="185">
        <v>0.42499999999999999</v>
      </c>
      <c r="F161" s="185">
        <v>0.44900000000000001</v>
      </c>
      <c r="G161" s="134">
        <v>0.312</v>
      </c>
      <c r="H161" s="185">
        <v>0.30599999999999999</v>
      </c>
    </row>
    <row r="162" spans="2:8" ht="20.25" thickBot="1" x14ac:dyDescent="0.3">
      <c r="B162" s="13" t="s">
        <v>142</v>
      </c>
      <c r="C162" s="186">
        <v>0.35799999999999998</v>
      </c>
      <c r="D162" s="186">
        <v>0.36299999999999999</v>
      </c>
      <c r="E162" s="186">
        <v>0.39900000000000002</v>
      </c>
      <c r="F162" s="186">
        <v>0.41899999999999998</v>
      </c>
      <c r="G162" s="186">
        <v>0.311</v>
      </c>
      <c r="H162" s="186">
        <v>0.29899999999999999</v>
      </c>
    </row>
    <row r="163" spans="2:8" ht="20.25" thickBot="1" x14ac:dyDescent="0.3">
      <c r="B163" s="13" t="s">
        <v>143</v>
      </c>
      <c r="C163" s="186">
        <v>0.38500000000000001</v>
      </c>
      <c r="D163" s="186">
        <v>0.40100000000000002</v>
      </c>
      <c r="E163" s="186">
        <v>0.45</v>
      </c>
      <c r="F163" s="186">
        <v>0.47899999999999998</v>
      </c>
      <c r="G163" s="186">
        <v>0.313</v>
      </c>
      <c r="H163" s="186">
        <v>0.313</v>
      </c>
    </row>
    <row r="164" spans="2:8" ht="20.25" thickBot="1" x14ac:dyDescent="0.3">
      <c r="B164" s="184" t="s">
        <v>144</v>
      </c>
      <c r="C164" s="134">
        <v>0.32900000000000001</v>
      </c>
      <c r="D164" s="185">
        <v>0.34100000000000003</v>
      </c>
      <c r="E164" s="185">
        <v>0.22600000000000001</v>
      </c>
      <c r="F164" s="187">
        <v>0.24399999999999999</v>
      </c>
      <c r="G164" s="134">
        <v>0.23499999999999999</v>
      </c>
      <c r="H164" s="185">
        <v>0.23799999999999999</v>
      </c>
    </row>
    <row r="165" spans="2:8" ht="20.25" thickBot="1" x14ac:dyDescent="0.3">
      <c r="B165" s="13" t="s">
        <v>145</v>
      </c>
      <c r="C165" s="14">
        <v>0.312</v>
      </c>
      <c r="D165" s="186">
        <v>0.31900000000000001</v>
      </c>
      <c r="E165" s="186">
        <v>0.20599999999999999</v>
      </c>
      <c r="F165" s="188">
        <v>0.218</v>
      </c>
      <c r="G165" s="14">
        <v>0.22700000000000001</v>
      </c>
      <c r="H165" s="186">
        <v>0.22900000000000001</v>
      </c>
    </row>
    <row r="166" spans="2:8" ht="20.25" thickBot="1" x14ac:dyDescent="0.3">
      <c r="B166" s="13" t="s">
        <v>146</v>
      </c>
      <c r="C166" s="14">
        <v>0.34599999999999997</v>
      </c>
      <c r="D166" s="186">
        <v>0.36299999999999999</v>
      </c>
      <c r="E166" s="186">
        <v>0.246</v>
      </c>
      <c r="F166" s="188">
        <v>0.27</v>
      </c>
      <c r="G166" s="14">
        <v>0.24299999999999999</v>
      </c>
      <c r="H166" s="186">
        <v>0.246</v>
      </c>
    </row>
    <row r="167" spans="2:8" ht="19.5" x14ac:dyDescent="0.25">
      <c r="B167" s="8"/>
    </row>
    <row r="169" spans="2:8" ht="20.25" thickBot="1" x14ac:dyDescent="0.3">
      <c r="B169" s="8" t="s">
        <v>417</v>
      </c>
    </row>
    <row r="170" spans="2:8" ht="20.25" thickBot="1" x14ac:dyDescent="0.3">
      <c r="B170" s="150" t="s">
        <v>58</v>
      </c>
      <c r="C170" s="151">
        <v>2016</v>
      </c>
      <c r="D170" s="151">
        <v>2017</v>
      </c>
    </row>
    <row r="171" spans="2:8" ht="19.5" customHeight="1" thickBot="1" x14ac:dyDescent="0.3">
      <c r="B171" s="11" t="s">
        <v>418</v>
      </c>
      <c r="C171" s="189">
        <v>0.436</v>
      </c>
      <c r="D171" s="189">
        <v>0.499</v>
      </c>
    </row>
    <row r="172" spans="2:8" ht="20.25" thickBot="1" x14ac:dyDescent="0.3">
      <c r="B172" s="13" t="s">
        <v>419</v>
      </c>
      <c r="C172" s="190">
        <v>0.40600000000000003</v>
      </c>
      <c r="D172" s="191">
        <v>0.45900000000000002</v>
      </c>
    </row>
    <row r="173" spans="2:8" ht="20.25" thickBot="1" x14ac:dyDescent="0.3">
      <c r="B173" s="13" t="s">
        <v>420</v>
      </c>
      <c r="C173" s="190">
        <v>0.46500000000000002</v>
      </c>
      <c r="D173" s="191">
        <v>0.53900000000000003</v>
      </c>
    </row>
    <row r="174" spans="2:8" ht="19.5" customHeight="1" thickBot="1" x14ac:dyDescent="0.3">
      <c r="B174" s="11" t="s">
        <v>421</v>
      </c>
      <c r="C174" s="12">
        <v>9.7000000000000003E-2</v>
      </c>
      <c r="D174" s="12">
        <v>0.112</v>
      </c>
    </row>
    <row r="175" spans="2:8" ht="20.25" thickBot="1" x14ac:dyDescent="0.3">
      <c r="B175" s="13" t="s">
        <v>422</v>
      </c>
      <c r="C175" s="14">
        <v>8.5000000000000006E-2</v>
      </c>
      <c r="D175" s="14">
        <v>9.8000000000000004E-2</v>
      </c>
    </row>
    <row r="176" spans="2:8" ht="20.25" thickBot="1" x14ac:dyDescent="0.3">
      <c r="B176" s="13" t="s">
        <v>423</v>
      </c>
      <c r="C176" s="14">
        <v>0.109</v>
      </c>
      <c r="D176" s="14">
        <v>0.125</v>
      </c>
    </row>
    <row r="177" spans="2:4" ht="25.5" customHeight="1" thickBot="1" x14ac:dyDescent="0.3">
      <c r="B177" s="11" t="s">
        <v>424</v>
      </c>
      <c r="C177" s="189">
        <v>0.35199999999999998</v>
      </c>
      <c r="D177" s="189">
        <v>0.36599999999999999</v>
      </c>
    </row>
    <row r="178" spans="2:4" ht="20.25" thickBot="1" x14ac:dyDescent="0.3">
      <c r="B178" s="13" t="s">
        <v>425</v>
      </c>
      <c r="C178" s="190">
        <v>0.33300000000000002</v>
      </c>
      <c r="D178" s="191">
        <v>0.34699999999999998</v>
      </c>
    </row>
    <row r="179" spans="2:4" ht="20.25" thickBot="1" x14ac:dyDescent="0.3">
      <c r="B179" s="13" t="s">
        <v>426</v>
      </c>
      <c r="C179" s="190">
        <v>0.371</v>
      </c>
      <c r="D179" s="191">
        <v>0.38600000000000001</v>
      </c>
    </row>
    <row r="180" spans="2:4" ht="26.25" customHeight="1" thickBot="1" x14ac:dyDescent="0.3">
      <c r="B180" s="11" t="s">
        <v>427</v>
      </c>
      <c r="C180" s="12">
        <v>8.6999999999999994E-2</v>
      </c>
      <c r="D180" s="12">
        <v>8.8999999999999996E-2</v>
      </c>
    </row>
    <row r="181" spans="2:4" ht="20.25" thickBot="1" x14ac:dyDescent="0.3">
      <c r="B181" s="13" t="s">
        <v>428</v>
      </c>
      <c r="C181" s="14">
        <v>8.1000000000000003E-2</v>
      </c>
      <c r="D181" s="14">
        <v>8.3000000000000004E-2</v>
      </c>
    </row>
    <row r="182" spans="2:4" ht="20.25" thickBot="1" x14ac:dyDescent="0.3">
      <c r="B182" s="13" t="s">
        <v>429</v>
      </c>
      <c r="C182" s="14">
        <v>9.4E-2</v>
      </c>
      <c r="D182" s="14">
        <v>9.5000000000000001E-2</v>
      </c>
    </row>
    <row r="183" spans="2:4" ht="17.25" customHeight="1" thickBot="1" x14ac:dyDescent="0.3">
      <c r="B183" s="192" t="s">
        <v>430</v>
      </c>
      <c r="C183" s="189">
        <v>0.28299999999999997</v>
      </c>
      <c r="D183" s="189">
        <v>0.28899999999999998</v>
      </c>
    </row>
    <row r="184" spans="2:4" ht="20.25" thickBot="1" x14ac:dyDescent="0.3">
      <c r="B184" s="13" t="s">
        <v>431</v>
      </c>
      <c r="C184" s="190">
        <v>0.28000000000000003</v>
      </c>
      <c r="D184" s="191">
        <v>0.28899999999999998</v>
      </c>
    </row>
    <row r="185" spans="2:4" ht="20.25" thickBot="1" x14ac:dyDescent="0.3">
      <c r="B185" s="13" t="s">
        <v>432</v>
      </c>
      <c r="C185" s="190">
        <v>0.28199999999999997</v>
      </c>
      <c r="D185" s="191">
        <v>0.28799999999999998</v>
      </c>
    </row>
    <row r="186" spans="2:4" ht="24.75" customHeight="1" thickBot="1" x14ac:dyDescent="0.3">
      <c r="B186" s="11" t="s">
        <v>433</v>
      </c>
      <c r="C186" s="12">
        <v>0.109</v>
      </c>
      <c r="D186" s="12">
        <v>0.128</v>
      </c>
    </row>
    <row r="187" spans="2:4" ht="20.25" thickBot="1" x14ac:dyDescent="0.3">
      <c r="B187" s="13" t="s">
        <v>434</v>
      </c>
      <c r="C187" s="14">
        <v>9.9000000000000005E-2</v>
      </c>
      <c r="D187" s="14">
        <v>0.124</v>
      </c>
    </row>
    <row r="188" spans="2:4" ht="20.25" thickBot="1" x14ac:dyDescent="0.3">
      <c r="B188" s="13" t="s">
        <v>435</v>
      </c>
      <c r="C188" s="14">
        <v>0.11799999999999999</v>
      </c>
      <c r="D188" s="14">
        <v>0.13300000000000001</v>
      </c>
    </row>
    <row r="190" spans="2:4" ht="20.25" thickBot="1" x14ac:dyDescent="0.3">
      <c r="B190" s="8" t="s">
        <v>436</v>
      </c>
    </row>
    <row r="191" spans="2:4" ht="20.25" thickBot="1" x14ac:dyDescent="0.3">
      <c r="B191" s="150" t="s">
        <v>58</v>
      </c>
      <c r="C191" s="151">
        <v>2015</v>
      </c>
      <c r="D191" s="151">
        <v>2016</v>
      </c>
    </row>
    <row r="192" spans="2:4" ht="20.25" thickBot="1" x14ac:dyDescent="0.3">
      <c r="B192" s="82" t="s">
        <v>288</v>
      </c>
      <c r="C192" s="16">
        <v>0.82799999999999996</v>
      </c>
      <c r="D192" s="16">
        <v>0.85099999999999998</v>
      </c>
    </row>
    <row r="193" spans="2:4" ht="20.25" thickBot="1" x14ac:dyDescent="0.3">
      <c r="B193" s="81" t="s">
        <v>289</v>
      </c>
      <c r="C193" s="18">
        <v>0.84799999999999998</v>
      </c>
      <c r="D193" s="18">
        <v>0.872</v>
      </c>
    </row>
    <row r="194" spans="2:4" ht="20.25" thickBot="1" x14ac:dyDescent="0.3">
      <c r="B194" s="81" t="s">
        <v>290</v>
      </c>
      <c r="C194" s="18">
        <v>0.81100000000000005</v>
      </c>
      <c r="D194" s="18">
        <v>0.83399999999999996</v>
      </c>
    </row>
    <row r="195" spans="2:4" ht="19.5" x14ac:dyDescent="0.25">
      <c r="B195" s="8"/>
    </row>
    <row r="196" spans="2:4" ht="20.25" thickBot="1" x14ac:dyDescent="0.3">
      <c r="B196" s="8" t="s">
        <v>437</v>
      </c>
    </row>
    <row r="197" spans="2:4" ht="20.25" thickBot="1" x14ac:dyDescent="0.3">
      <c r="B197" s="150" t="s">
        <v>58</v>
      </c>
      <c r="C197" s="151">
        <v>2016</v>
      </c>
      <c r="D197" s="151">
        <v>2017</v>
      </c>
    </row>
    <row r="198" spans="2:4" ht="20.25" thickBot="1" x14ac:dyDescent="0.3">
      <c r="B198" s="32" t="s">
        <v>292</v>
      </c>
      <c r="C198" s="193">
        <v>89396</v>
      </c>
      <c r="D198" s="194">
        <v>96628</v>
      </c>
    </row>
    <row r="199" spans="2:4" ht="20.25" thickBot="1" x14ac:dyDescent="0.3">
      <c r="B199" s="13" t="s">
        <v>133</v>
      </c>
      <c r="C199" s="153">
        <v>41861</v>
      </c>
      <c r="D199" s="158">
        <v>45278</v>
      </c>
    </row>
    <row r="200" spans="2:4" ht="20.25" thickBot="1" x14ac:dyDescent="0.3">
      <c r="B200" s="13" t="s">
        <v>134</v>
      </c>
      <c r="C200" s="153">
        <v>47535</v>
      </c>
      <c r="D200" s="158">
        <v>51317</v>
      </c>
    </row>
    <row r="201" spans="2:4" ht="20.25" thickBot="1" x14ac:dyDescent="0.3">
      <c r="B201" s="32" t="s">
        <v>293</v>
      </c>
      <c r="C201" s="195">
        <v>79198</v>
      </c>
      <c r="D201" s="194">
        <v>86837</v>
      </c>
    </row>
    <row r="202" spans="2:4" ht="20.25" thickBot="1" x14ac:dyDescent="0.3">
      <c r="B202" s="13" t="s">
        <v>133</v>
      </c>
      <c r="C202" s="68">
        <v>37886</v>
      </c>
      <c r="D202" s="158">
        <v>41639</v>
      </c>
    </row>
    <row r="203" spans="2:4" ht="20.25" thickBot="1" x14ac:dyDescent="0.3">
      <c r="B203" s="13" t="s">
        <v>134</v>
      </c>
      <c r="C203" s="196">
        <v>41312</v>
      </c>
      <c r="D203" s="197">
        <v>45198</v>
      </c>
    </row>
    <row r="204" spans="2:4" ht="20.25" thickBot="1" x14ac:dyDescent="0.3">
      <c r="B204" s="32" t="s">
        <v>294</v>
      </c>
      <c r="C204" s="198">
        <v>0.88600000000000001</v>
      </c>
      <c r="D204" s="187">
        <v>0.89900000000000002</v>
      </c>
    </row>
    <row r="205" spans="2:4" ht="20.25" thickBot="1" x14ac:dyDescent="0.3">
      <c r="B205" s="13" t="s">
        <v>133</v>
      </c>
      <c r="C205" s="186">
        <v>0.90500000000000003</v>
      </c>
      <c r="D205" s="174">
        <v>0.92</v>
      </c>
    </row>
    <row r="206" spans="2:4" ht="20.25" thickBot="1" x14ac:dyDescent="0.3">
      <c r="B206" s="13" t="s">
        <v>134</v>
      </c>
      <c r="C206" s="186">
        <v>0.86899999999999999</v>
      </c>
      <c r="D206" s="174">
        <v>0.88100000000000001</v>
      </c>
    </row>
    <row r="207" spans="2:4" ht="19.5" x14ac:dyDescent="0.25">
      <c r="B207" s="37"/>
    </row>
    <row r="208" spans="2:4" ht="20.25" thickBot="1" x14ac:dyDescent="0.3">
      <c r="B208" s="8" t="s">
        <v>438</v>
      </c>
    </row>
    <row r="209" spans="2:4" ht="20.25" thickBot="1" x14ac:dyDescent="0.3">
      <c r="B209" s="199" t="s">
        <v>58</v>
      </c>
      <c r="C209" s="200">
        <v>2016</v>
      </c>
      <c r="D209" s="200">
        <v>2017</v>
      </c>
    </row>
    <row r="210" spans="2:4" ht="20.25" thickBot="1" x14ac:dyDescent="0.3">
      <c r="B210" s="438" t="s">
        <v>439</v>
      </c>
      <c r="C210" s="439"/>
      <c r="D210" s="440"/>
    </row>
    <row r="211" spans="2:4" ht="20.25" thickBot="1" x14ac:dyDescent="0.3">
      <c r="B211" s="32" t="s">
        <v>292</v>
      </c>
      <c r="C211" s="193">
        <v>67826</v>
      </c>
      <c r="D211" s="193">
        <v>66250</v>
      </c>
    </row>
    <row r="212" spans="2:4" ht="20.25" thickBot="1" x14ac:dyDescent="0.3">
      <c r="B212" s="13" t="s">
        <v>133</v>
      </c>
      <c r="C212" s="153">
        <v>33297</v>
      </c>
      <c r="D212" s="153">
        <v>31700</v>
      </c>
    </row>
    <row r="213" spans="2:4" ht="20.25" thickBot="1" x14ac:dyDescent="0.3">
      <c r="B213" s="13" t="s">
        <v>134</v>
      </c>
      <c r="C213" s="153">
        <v>34529</v>
      </c>
      <c r="D213" s="153">
        <v>34163</v>
      </c>
    </row>
    <row r="214" spans="2:4" ht="20.25" thickBot="1" x14ac:dyDescent="0.3">
      <c r="B214" s="32" t="s">
        <v>293</v>
      </c>
      <c r="C214" s="193">
        <v>60973</v>
      </c>
      <c r="D214" s="193">
        <v>59200</v>
      </c>
    </row>
    <row r="215" spans="2:4" ht="20.25" thickBot="1" x14ac:dyDescent="0.3">
      <c r="B215" s="13" t="s">
        <v>133</v>
      </c>
      <c r="C215" s="153">
        <v>30787</v>
      </c>
      <c r="D215" s="153">
        <v>29294</v>
      </c>
    </row>
    <row r="216" spans="2:4" ht="20.25" thickBot="1" x14ac:dyDescent="0.3">
      <c r="B216" s="13" t="s">
        <v>134</v>
      </c>
      <c r="C216" s="153">
        <v>30186</v>
      </c>
      <c r="D216" s="153">
        <v>29906</v>
      </c>
    </row>
    <row r="217" spans="2:4" ht="20.25" thickBot="1" x14ac:dyDescent="0.3">
      <c r="B217" s="32" t="s">
        <v>294</v>
      </c>
      <c r="C217" s="187">
        <v>0.89900000000000002</v>
      </c>
      <c r="D217" s="185">
        <v>0.89400000000000002</v>
      </c>
    </row>
    <row r="218" spans="2:4" ht="20.25" thickBot="1" x14ac:dyDescent="0.3">
      <c r="B218" s="13" t="s">
        <v>133</v>
      </c>
      <c r="C218" s="174">
        <v>0.92500000000000004</v>
      </c>
      <c r="D218" s="186">
        <v>0.92400000000000004</v>
      </c>
    </row>
    <row r="219" spans="2:4" ht="20.25" thickBot="1" x14ac:dyDescent="0.3">
      <c r="B219" s="13" t="s">
        <v>134</v>
      </c>
      <c r="C219" s="174">
        <v>0.874</v>
      </c>
      <c r="D219" s="186">
        <v>0.875</v>
      </c>
    </row>
    <row r="220" spans="2:4" ht="20.25" thickBot="1" x14ac:dyDescent="0.3">
      <c r="B220" s="438" t="s">
        <v>440</v>
      </c>
      <c r="C220" s="439"/>
      <c r="D220" s="440"/>
    </row>
    <row r="221" spans="2:4" ht="20.25" thickBot="1" x14ac:dyDescent="0.3">
      <c r="B221" s="32" t="s">
        <v>292</v>
      </c>
      <c r="C221" s="193">
        <v>41240</v>
      </c>
      <c r="D221" s="193">
        <v>41140</v>
      </c>
    </row>
    <row r="222" spans="2:4" ht="20.25" thickBot="1" x14ac:dyDescent="0.3">
      <c r="B222" s="13" t="s">
        <v>133</v>
      </c>
      <c r="C222" s="153">
        <v>18859</v>
      </c>
      <c r="D222" s="153">
        <v>18324</v>
      </c>
    </row>
    <row r="223" spans="2:4" ht="20.25" thickBot="1" x14ac:dyDescent="0.3">
      <c r="B223" s="13" t="s">
        <v>134</v>
      </c>
      <c r="C223" s="153">
        <v>22381</v>
      </c>
      <c r="D223" s="153">
        <v>22429</v>
      </c>
    </row>
    <row r="224" spans="2:4" ht="20.25" thickBot="1" x14ac:dyDescent="0.3">
      <c r="B224" s="32" t="s">
        <v>293</v>
      </c>
      <c r="C224" s="193">
        <v>36916</v>
      </c>
      <c r="D224" s="193">
        <v>36493</v>
      </c>
    </row>
    <row r="225" spans="2:4" ht="20.25" thickBot="1" x14ac:dyDescent="0.3">
      <c r="B225" s="13" t="s">
        <v>133</v>
      </c>
      <c r="C225" s="153">
        <v>17542</v>
      </c>
      <c r="D225" s="153">
        <v>17072</v>
      </c>
    </row>
    <row r="226" spans="2:4" ht="20.25" thickBot="1" x14ac:dyDescent="0.3">
      <c r="B226" s="13" t="s">
        <v>134</v>
      </c>
      <c r="C226" s="153">
        <v>19374</v>
      </c>
      <c r="D226" s="153">
        <v>19421</v>
      </c>
    </row>
    <row r="227" spans="2:4" ht="20.25" thickBot="1" x14ac:dyDescent="0.3">
      <c r="B227" s="32" t="s">
        <v>294</v>
      </c>
      <c r="C227" s="187">
        <v>0.89500000000000002</v>
      </c>
      <c r="D227" s="185">
        <v>0.88700000000000001</v>
      </c>
    </row>
    <row r="228" spans="2:4" ht="20.25" thickBot="1" x14ac:dyDescent="0.3">
      <c r="B228" s="13" t="s">
        <v>133</v>
      </c>
      <c r="C228" s="174">
        <v>0.93</v>
      </c>
      <c r="D228" s="186">
        <v>0.93200000000000005</v>
      </c>
    </row>
    <row r="229" spans="2:4" ht="20.25" thickBot="1" x14ac:dyDescent="0.3">
      <c r="B229" s="13" t="s">
        <v>134</v>
      </c>
      <c r="C229" s="174">
        <v>0.86599999999999999</v>
      </c>
      <c r="D229" s="186">
        <v>0.86599999999999999</v>
      </c>
    </row>
    <row r="230" spans="2:4" ht="20.25" thickBot="1" x14ac:dyDescent="0.3">
      <c r="B230" s="438" t="s">
        <v>395</v>
      </c>
      <c r="C230" s="439"/>
      <c r="D230" s="440"/>
    </row>
    <row r="231" spans="2:4" ht="20.25" thickBot="1" x14ac:dyDescent="0.3">
      <c r="B231" s="201" t="s">
        <v>292</v>
      </c>
      <c r="C231" s="193">
        <v>2787</v>
      </c>
      <c r="D231" s="193">
        <v>3009</v>
      </c>
    </row>
    <row r="232" spans="2:4" ht="20.25" thickBot="1" x14ac:dyDescent="0.3">
      <c r="B232" s="13" t="s">
        <v>133</v>
      </c>
      <c r="C232" s="153">
        <v>1221</v>
      </c>
      <c r="D232" s="153">
        <v>1256</v>
      </c>
    </row>
    <row r="233" spans="2:4" ht="20.25" thickBot="1" x14ac:dyDescent="0.3">
      <c r="B233" s="13" t="s">
        <v>134</v>
      </c>
      <c r="C233" s="153">
        <v>1566</v>
      </c>
      <c r="D233" s="153">
        <v>1753</v>
      </c>
    </row>
    <row r="234" spans="2:4" ht="20.25" thickBot="1" x14ac:dyDescent="0.3">
      <c r="B234" s="32" t="s">
        <v>293</v>
      </c>
      <c r="C234" s="193">
        <v>2773</v>
      </c>
      <c r="D234" s="193">
        <v>2987</v>
      </c>
    </row>
    <row r="235" spans="2:4" ht="20.25" thickBot="1" x14ac:dyDescent="0.3">
      <c r="B235" s="13" t="s">
        <v>133</v>
      </c>
      <c r="C235" s="153">
        <v>1218</v>
      </c>
      <c r="D235" s="153">
        <v>1249</v>
      </c>
    </row>
    <row r="236" spans="2:4" ht="20.25" thickBot="1" x14ac:dyDescent="0.3">
      <c r="B236" s="13" t="s">
        <v>134</v>
      </c>
      <c r="C236" s="153">
        <v>1555</v>
      </c>
      <c r="D236" s="153">
        <v>1738</v>
      </c>
    </row>
    <row r="237" spans="2:4" ht="20.25" thickBot="1" x14ac:dyDescent="0.3">
      <c r="B237" s="32" t="s">
        <v>294</v>
      </c>
      <c r="C237" s="185">
        <v>0.995</v>
      </c>
      <c r="D237" s="185">
        <v>0.99299999999999999</v>
      </c>
    </row>
    <row r="238" spans="2:4" ht="20.25" thickBot="1" x14ac:dyDescent="0.3">
      <c r="B238" s="13" t="s">
        <v>133</v>
      </c>
      <c r="C238" s="186">
        <v>0.998</v>
      </c>
      <c r="D238" s="186">
        <v>0.99399999999999999</v>
      </c>
    </row>
    <row r="239" spans="2:4" ht="20.25" thickBot="1" x14ac:dyDescent="0.3">
      <c r="B239" s="13" t="s">
        <v>134</v>
      </c>
      <c r="C239" s="186">
        <v>0.99299999999999999</v>
      </c>
      <c r="D239" s="186">
        <v>0.99099999999999999</v>
      </c>
    </row>
    <row r="240" spans="2:4" ht="20.25" thickBot="1" x14ac:dyDescent="0.3">
      <c r="B240" s="438" t="s">
        <v>441</v>
      </c>
      <c r="C240" s="439"/>
      <c r="D240" s="440"/>
    </row>
    <row r="241" spans="2:4" ht="20.25" thickBot="1" x14ac:dyDescent="0.3">
      <c r="B241" s="32" t="s">
        <v>292</v>
      </c>
      <c r="C241" s="193">
        <v>23799</v>
      </c>
      <c r="D241" s="193">
        <v>22101</v>
      </c>
    </row>
    <row r="242" spans="2:4" ht="20.25" thickBot="1" x14ac:dyDescent="0.3">
      <c r="B242" s="13" t="s">
        <v>133</v>
      </c>
      <c r="C242" s="153">
        <v>13217</v>
      </c>
      <c r="D242" s="153">
        <v>12120</v>
      </c>
    </row>
    <row r="243" spans="2:4" ht="20.25" thickBot="1" x14ac:dyDescent="0.3">
      <c r="B243" s="13" t="s">
        <v>134</v>
      </c>
      <c r="C243" s="153">
        <v>10582</v>
      </c>
      <c r="D243" s="153">
        <v>9981</v>
      </c>
    </row>
    <row r="244" spans="2:4" ht="20.25" thickBot="1" x14ac:dyDescent="0.3">
      <c r="B244" s="32" t="s">
        <v>293</v>
      </c>
      <c r="C244" s="193">
        <v>21284</v>
      </c>
      <c r="D244" s="193">
        <v>19720</v>
      </c>
    </row>
    <row r="245" spans="2:4" ht="20.25" thickBot="1" x14ac:dyDescent="0.3">
      <c r="B245" s="13" t="s">
        <v>133</v>
      </c>
      <c r="C245" s="153">
        <v>12027</v>
      </c>
      <c r="D245" s="153">
        <v>10973</v>
      </c>
    </row>
    <row r="246" spans="2:4" ht="20.25" thickBot="1" x14ac:dyDescent="0.3">
      <c r="B246" s="13" t="s">
        <v>134</v>
      </c>
      <c r="C246" s="153">
        <v>9257</v>
      </c>
      <c r="D246" s="153">
        <v>8747</v>
      </c>
    </row>
    <row r="247" spans="2:4" ht="20.25" thickBot="1" x14ac:dyDescent="0.3">
      <c r="B247" s="32" t="s">
        <v>294</v>
      </c>
      <c r="C247" s="185">
        <v>0.89400000000000002</v>
      </c>
      <c r="D247" s="185">
        <v>0.89200000000000002</v>
      </c>
    </row>
    <row r="248" spans="2:4" ht="20.25" thickBot="1" x14ac:dyDescent="0.3">
      <c r="B248" s="13" t="s">
        <v>133</v>
      </c>
      <c r="C248" s="186">
        <v>0.91</v>
      </c>
      <c r="D248" s="186">
        <v>0.90500000000000003</v>
      </c>
    </row>
    <row r="249" spans="2:4" ht="20.25" thickBot="1" x14ac:dyDescent="0.3">
      <c r="B249" s="13" t="s">
        <v>134</v>
      </c>
      <c r="C249" s="186">
        <v>0.875</v>
      </c>
      <c r="D249" s="186">
        <v>0.876</v>
      </c>
    </row>
    <row r="251" spans="2:4" ht="20.25" thickBot="1" x14ac:dyDescent="0.3">
      <c r="B251" s="8" t="s">
        <v>442</v>
      </c>
    </row>
    <row r="252" spans="2:4" ht="20.25" thickBot="1" x14ac:dyDescent="0.3">
      <c r="B252" s="150" t="s">
        <v>155</v>
      </c>
      <c r="C252" s="151">
        <v>2016</v>
      </c>
      <c r="D252" s="151">
        <v>2017</v>
      </c>
    </row>
    <row r="253" spans="2:4" ht="20.25" thickBot="1" x14ac:dyDescent="0.3">
      <c r="B253" s="47" t="s">
        <v>156</v>
      </c>
      <c r="C253" s="202">
        <v>28785</v>
      </c>
      <c r="D253" s="203">
        <v>28389</v>
      </c>
    </row>
    <row r="254" spans="2:4" ht="20.25" thickBot="1" x14ac:dyDescent="0.3">
      <c r="B254" s="13" t="s">
        <v>68</v>
      </c>
      <c r="C254" s="204">
        <v>20063</v>
      </c>
      <c r="D254" s="204">
        <v>19729</v>
      </c>
    </row>
    <row r="255" spans="2:4" ht="20.25" thickBot="1" x14ac:dyDescent="0.3">
      <c r="B255" s="13" t="s">
        <v>69</v>
      </c>
      <c r="C255" s="204">
        <v>8722</v>
      </c>
      <c r="D255" s="204">
        <v>8660</v>
      </c>
    </row>
    <row r="256" spans="2:4" ht="20.25" thickBot="1" x14ac:dyDescent="0.3">
      <c r="B256" s="45" t="s">
        <v>70</v>
      </c>
      <c r="C256" s="186">
        <v>0.69699999999999995</v>
      </c>
      <c r="D256" s="186">
        <v>0.69499999999999995</v>
      </c>
    </row>
    <row r="257" spans="2:4" ht="20.25" thickBot="1" x14ac:dyDescent="0.3">
      <c r="B257" s="45" t="s">
        <v>71</v>
      </c>
      <c r="C257" s="186">
        <v>0.30299999999999999</v>
      </c>
      <c r="D257" s="186">
        <v>0.30499999999999999</v>
      </c>
    </row>
    <row r="258" spans="2:4" ht="20.25" thickBot="1" x14ac:dyDescent="0.3">
      <c r="B258" s="47" t="s">
        <v>157</v>
      </c>
      <c r="C258" s="202">
        <v>22491</v>
      </c>
      <c r="D258" s="203">
        <v>21990</v>
      </c>
    </row>
    <row r="259" spans="2:4" ht="20.25" thickBot="1" x14ac:dyDescent="0.3">
      <c r="B259" s="45" t="s">
        <v>68</v>
      </c>
      <c r="C259" s="204">
        <v>16424</v>
      </c>
      <c r="D259" s="204">
        <v>16006</v>
      </c>
    </row>
    <row r="260" spans="2:4" ht="20.25" thickBot="1" x14ac:dyDescent="0.3">
      <c r="B260" s="45" t="s">
        <v>69</v>
      </c>
      <c r="C260" s="204">
        <v>6067</v>
      </c>
      <c r="D260" s="204">
        <v>5984</v>
      </c>
    </row>
    <row r="261" spans="2:4" ht="20.25" thickBot="1" x14ac:dyDescent="0.3">
      <c r="B261" s="45" t="s">
        <v>70</v>
      </c>
      <c r="C261" s="186">
        <v>0.73</v>
      </c>
      <c r="D261" s="186">
        <v>0.72799999999999998</v>
      </c>
    </row>
    <row r="262" spans="2:4" ht="20.25" thickBot="1" x14ac:dyDescent="0.3">
      <c r="B262" s="45" t="s">
        <v>71</v>
      </c>
      <c r="C262" s="186">
        <v>0.27</v>
      </c>
      <c r="D262" s="186">
        <v>0.27200000000000002</v>
      </c>
    </row>
    <row r="263" spans="2:4" ht="20.25" thickBot="1" x14ac:dyDescent="0.3">
      <c r="B263" s="47" t="s">
        <v>158</v>
      </c>
      <c r="C263" s="202">
        <v>6294</v>
      </c>
      <c r="D263" s="203">
        <v>6399</v>
      </c>
    </row>
    <row r="264" spans="2:4" ht="20.25" thickBot="1" x14ac:dyDescent="0.3">
      <c r="B264" s="45" t="s">
        <v>68</v>
      </c>
      <c r="C264" s="204">
        <v>3639</v>
      </c>
      <c r="D264" s="204">
        <v>3723</v>
      </c>
    </row>
    <row r="265" spans="2:4" ht="20.25" thickBot="1" x14ac:dyDescent="0.3">
      <c r="B265" s="45" t="s">
        <v>69</v>
      </c>
      <c r="C265" s="204">
        <v>2655</v>
      </c>
      <c r="D265" s="204">
        <v>2676</v>
      </c>
    </row>
    <row r="266" spans="2:4" ht="20.25" thickBot="1" x14ac:dyDescent="0.3">
      <c r="B266" s="45" t="s">
        <v>70</v>
      </c>
      <c r="C266" s="186">
        <v>0.57799999999999996</v>
      </c>
      <c r="D266" s="186">
        <v>0.58199999999999996</v>
      </c>
    </row>
    <row r="267" spans="2:4" ht="20.25" thickBot="1" x14ac:dyDescent="0.3">
      <c r="B267" s="45" t="s">
        <v>71</v>
      </c>
      <c r="C267" s="186">
        <v>0.42199999999999999</v>
      </c>
      <c r="D267" s="186">
        <v>0.41799999999999998</v>
      </c>
    </row>
    <row r="268" spans="2:4" ht="20.25" thickBot="1" x14ac:dyDescent="0.3">
      <c r="B268" s="47" t="s">
        <v>303</v>
      </c>
      <c r="C268" s="203">
        <v>22258</v>
      </c>
      <c r="D268" s="203">
        <v>22565</v>
      </c>
    </row>
    <row r="269" spans="2:4" ht="20.25" thickBot="1" x14ac:dyDescent="0.3">
      <c r="B269" s="13" t="s">
        <v>304</v>
      </c>
      <c r="C269" s="204">
        <v>16033</v>
      </c>
      <c r="D269" s="204">
        <v>16215</v>
      </c>
    </row>
    <row r="270" spans="2:4" ht="20.25" thickBot="1" x14ac:dyDescent="0.3">
      <c r="B270" s="13" t="s">
        <v>443</v>
      </c>
      <c r="C270" s="204">
        <v>6225</v>
      </c>
      <c r="D270" s="204">
        <v>6350</v>
      </c>
    </row>
    <row r="271" spans="2:4" ht="20.25" thickBot="1" x14ac:dyDescent="0.3">
      <c r="B271" s="45" t="s">
        <v>444</v>
      </c>
      <c r="C271" s="186">
        <v>0.77200000000000002</v>
      </c>
      <c r="D271" s="186">
        <v>0.79500000000000004</v>
      </c>
    </row>
    <row r="272" spans="2:4" ht="20.25" thickBot="1" x14ac:dyDescent="0.3">
      <c r="B272" s="45" t="s">
        <v>445</v>
      </c>
      <c r="C272" s="186">
        <v>0.79800000000000004</v>
      </c>
      <c r="D272" s="186">
        <v>0.82199999999999995</v>
      </c>
    </row>
    <row r="273" spans="2:8" ht="20.25" thickBot="1" x14ac:dyDescent="0.3">
      <c r="B273" s="45" t="s">
        <v>446</v>
      </c>
      <c r="C273" s="186">
        <v>0.71199999999999997</v>
      </c>
      <c r="D273" s="186">
        <v>0.73299999999999998</v>
      </c>
    </row>
    <row r="274" spans="2:8" ht="20.25" thickBot="1" x14ac:dyDescent="0.3">
      <c r="B274" s="47" t="s">
        <v>447</v>
      </c>
      <c r="C274" s="203">
        <v>15386</v>
      </c>
      <c r="D274" s="203">
        <v>16285</v>
      </c>
    </row>
    <row r="275" spans="2:8" ht="20.25" thickBot="1" x14ac:dyDescent="0.3">
      <c r="B275" s="13" t="s">
        <v>448</v>
      </c>
      <c r="C275" s="204">
        <v>11114</v>
      </c>
      <c r="D275" s="204">
        <v>11739</v>
      </c>
    </row>
    <row r="276" spans="2:8" ht="20.25" thickBot="1" x14ac:dyDescent="0.3">
      <c r="B276" s="13" t="s">
        <v>449</v>
      </c>
      <c r="C276" s="204">
        <v>4272</v>
      </c>
      <c r="D276" s="204">
        <v>4546</v>
      </c>
    </row>
    <row r="277" spans="2:8" ht="20.25" thickBot="1" x14ac:dyDescent="0.3">
      <c r="B277" s="45" t="s">
        <v>450</v>
      </c>
      <c r="C277" s="186">
        <v>0.53300000000000003</v>
      </c>
      <c r="D277" s="186">
        <v>0.57399999999999995</v>
      </c>
    </row>
    <row r="278" spans="2:8" ht="20.25" thickBot="1" x14ac:dyDescent="0.3">
      <c r="B278" s="45" t="s">
        <v>451</v>
      </c>
      <c r="C278" s="186">
        <v>0.55300000000000005</v>
      </c>
      <c r="D278" s="186">
        <v>0.59499999999999997</v>
      </c>
    </row>
    <row r="279" spans="2:8" ht="20.25" thickBot="1" x14ac:dyDescent="0.3">
      <c r="B279" s="45" t="s">
        <v>452</v>
      </c>
      <c r="C279" s="186">
        <v>0.48899999999999999</v>
      </c>
      <c r="D279" s="186">
        <v>0.52500000000000002</v>
      </c>
    </row>
    <row r="280" spans="2:8" ht="20.25" thickBot="1" x14ac:dyDescent="0.3">
      <c r="B280" s="47" t="s">
        <v>169</v>
      </c>
      <c r="C280" s="205">
        <v>19</v>
      </c>
      <c r="D280" s="205">
        <v>21</v>
      </c>
    </row>
    <row r="281" spans="2:8" ht="20.25" thickBot="1" x14ac:dyDescent="0.3">
      <c r="B281" s="47" t="s">
        <v>170</v>
      </c>
      <c r="C281" s="205">
        <v>25</v>
      </c>
      <c r="D281" s="205">
        <v>26</v>
      </c>
    </row>
    <row r="282" spans="2:8" ht="20.25" thickBot="1" x14ac:dyDescent="0.3">
      <c r="B282" s="47" t="s">
        <v>171</v>
      </c>
      <c r="C282" s="205">
        <v>36</v>
      </c>
      <c r="D282" s="205">
        <v>36</v>
      </c>
    </row>
    <row r="283" spans="2:8" ht="19.5" x14ac:dyDescent="0.25">
      <c r="B283" s="8"/>
    </row>
    <row r="284" spans="2:8" ht="20.25" thickBot="1" x14ac:dyDescent="0.3">
      <c r="B284" s="8" t="s">
        <v>453</v>
      </c>
    </row>
    <row r="285" spans="2:8" ht="20.25" thickBot="1" x14ac:dyDescent="0.3">
      <c r="B285" s="389" t="s">
        <v>108</v>
      </c>
      <c r="C285" s="396">
        <v>2016</v>
      </c>
      <c r="D285" s="425"/>
      <c r="E285" s="397"/>
      <c r="F285" s="396">
        <v>2017</v>
      </c>
      <c r="G285" s="425"/>
      <c r="H285" s="397"/>
    </row>
    <row r="286" spans="2:8" ht="20.25" thickBot="1" x14ac:dyDescent="0.3">
      <c r="B286" s="390"/>
      <c r="C286" s="117" t="s">
        <v>4</v>
      </c>
      <c r="D286" s="117" t="s">
        <v>5</v>
      </c>
      <c r="E286" s="117" t="s">
        <v>6</v>
      </c>
      <c r="F286" s="117" t="s">
        <v>4</v>
      </c>
      <c r="G286" s="117" t="s">
        <v>5</v>
      </c>
      <c r="H286" s="117" t="s">
        <v>6</v>
      </c>
    </row>
    <row r="287" spans="2:8" ht="20.25" thickBot="1" x14ac:dyDescent="0.3">
      <c r="B287" s="152" t="s">
        <v>110</v>
      </c>
      <c r="C287" s="158">
        <v>5979</v>
      </c>
      <c r="D287" s="158">
        <v>2653</v>
      </c>
      <c r="E287" s="158">
        <v>8632</v>
      </c>
      <c r="F287" s="153">
        <v>5834</v>
      </c>
      <c r="G287" s="153">
        <v>2648</v>
      </c>
      <c r="H287" s="153">
        <v>8482</v>
      </c>
    </row>
    <row r="288" spans="2:8" ht="20.25" thickBot="1" x14ac:dyDescent="0.3">
      <c r="B288" s="152" t="s">
        <v>111</v>
      </c>
      <c r="C288" s="158">
        <v>10438</v>
      </c>
      <c r="D288" s="158">
        <v>4830</v>
      </c>
      <c r="E288" s="158">
        <v>15268</v>
      </c>
      <c r="F288" s="153">
        <v>10377</v>
      </c>
      <c r="G288" s="153">
        <v>4874</v>
      </c>
      <c r="H288" s="153">
        <v>15251</v>
      </c>
    </row>
    <row r="289" spans="2:9" ht="20.25" thickBot="1" x14ac:dyDescent="0.3">
      <c r="B289" s="152" t="s">
        <v>112</v>
      </c>
      <c r="C289" s="153">
        <v>3646</v>
      </c>
      <c r="D289" s="153">
        <v>1239</v>
      </c>
      <c r="E289" s="153">
        <v>4885</v>
      </c>
      <c r="F289" s="153">
        <v>3518</v>
      </c>
      <c r="G289" s="153">
        <v>1138</v>
      </c>
      <c r="H289" s="153">
        <v>4656</v>
      </c>
    </row>
    <row r="290" spans="2:9" ht="20.25" thickBot="1" x14ac:dyDescent="0.3">
      <c r="B290" s="206" t="s">
        <v>6</v>
      </c>
      <c r="C290" s="207">
        <v>20063</v>
      </c>
      <c r="D290" s="207">
        <v>8722</v>
      </c>
      <c r="E290" s="207">
        <v>28785</v>
      </c>
      <c r="F290" s="207">
        <v>19729</v>
      </c>
      <c r="G290" s="207">
        <v>8660</v>
      </c>
      <c r="H290" s="207">
        <v>28389</v>
      </c>
    </row>
    <row r="291" spans="2:9" ht="19.5" x14ac:dyDescent="0.25">
      <c r="B291" s="8"/>
    </row>
    <row r="293" spans="2:9" ht="20.25" thickBot="1" x14ac:dyDescent="0.3">
      <c r="B293" s="8" t="s">
        <v>454</v>
      </c>
    </row>
    <row r="294" spans="2:9" ht="18" thickBot="1" x14ac:dyDescent="0.3">
      <c r="B294" s="430" t="s">
        <v>108</v>
      </c>
      <c r="C294" s="432" t="s">
        <v>157</v>
      </c>
      <c r="D294" s="433"/>
      <c r="E294" s="434" t="s">
        <v>158</v>
      </c>
      <c r="F294" s="433"/>
      <c r="G294" s="434" t="s">
        <v>6</v>
      </c>
      <c r="H294" s="435"/>
      <c r="I294" s="433"/>
    </row>
    <row r="295" spans="2:9" ht="18" thickBot="1" x14ac:dyDescent="0.3">
      <c r="B295" s="431"/>
      <c r="C295" s="208" t="s">
        <v>4</v>
      </c>
      <c r="D295" s="208" t="s">
        <v>5</v>
      </c>
      <c r="E295" s="208" t="s">
        <v>4</v>
      </c>
      <c r="F295" s="208" t="s">
        <v>5</v>
      </c>
      <c r="G295" s="208" t="s">
        <v>4</v>
      </c>
      <c r="H295" s="208" t="s">
        <v>5</v>
      </c>
      <c r="I295" s="208" t="s">
        <v>6</v>
      </c>
    </row>
    <row r="296" spans="2:9" ht="20.25" thickBot="1" x14ac:dyDescent="0.3">
      <c r="B296" s="209" t="s">
        <v>110</v>
      </c>
      <c r="C296" s="59">
        <v>4802</v>
      </c>
      <c r="D296" s="59">
        <v>1915</v>
      </c>
      <c r="E296" s="59">
        <v>1032</v>
      </c>
      <c r="F296" s="56">
        <v>733</v>
      </c>
      <c r="G296" s="210">
        <v>5834</v>
      </c>
      <c r="H296" s="210">
        <v>2648</v>
      </c>
      <c r="I296" s="210">
        <v>8482</v>
      </c>
    </row>
    <row r="297" spans="2:9" ht="20.25" thickBot="1" x14ac:dyDescent="0.3">
      <c r="B297" s="209" t="s">
        <v>111</v>
      </c>
      <c r="C297" s="59">
        <v>8501</v>
      </c>
      <c r="D297" s="59">
        <v>3534</v>
      </c>
      <c r="E297" s="59">
        <v>1876</v>
      </c>
      <c r="F297" s="59">
        <v>1340</v>
      </c>
      <c r="G297" s="210">
        <v>10377</v>
      </c>
      <c r="H297" s="210">
        <v>4874</v>
      </c>
      <c r="I297" s="210">
        <v>15251</v>
      </c>
    </row>
    <row r="298" spans="2:9" ht="20.25" thickBot="1" x14ac:dyDescent="0.3">
      <c r="B298" s="209" t="s">
        <v>112</v>
      </c>
      <c r="C298" s="59">
        <v>2703</v>
      </c>
      <c r="D298" s="56">
        <v>535</v>
      </c>
      <c r="E298" s="56">
        <v>815</v>
      </c>
      <c r="F298" s="56">
        <v>603</v>
      </c>
      <c r="G298" s="210">
        <v>3518</v>
      </c>
      <c r="H298" s="210">
        <v>1138</v>
      </c>
      <c r="I298" s="210">
        <v>4656</v>
      </c>
    </row>
    <row r="299" spans="2:9" ht="20.25" thickBot="1" x14ac:dyDescent="0.3">
      <c r="B299" s="211" t="s">
        <v>6</v>
      </c>
      <c r="C299" s="212">
        <v>16006</v>
      </c>
      <c r="D299" s="212">
        <v>5984</v>
      </c>
      <c r="E299" s="212">
        <v>3723</v>
      </c>
      <c r="F299" s="212">
        <v>2676</v>
      </c>
      <c r="G299" s="212">
        <v>19729</v>
      </c>
      <c r="H299" s="212">
        <v>8660</v>
      </c>
      <c r="I299" s="212">
        <v>28389</v>
      </c>
    </row>
    <row r="301" spans="2:9" ht="20.25" thickBot="1" x14ac:dyDescent="0.3">
      <c r="B301" s="8" t="s">
        <v>455</v>
      </c>
    </row>
    <row r="302" spans="2:9" ht="20.25" thickBot="1" x14ac:dyDescent="0.3">
      <c r="B302" s="213" t="s">
        <v>155</v>
      </c>
      <c r="C302" s="64">
        <v>2016</v>
      </c>
      <c r="D302" s="64">
        <v>2017</v>
      </c>
    </row>
    <row r="303" spans="2:9" ht="20.25" thickBot="1" x14ac:dyDescent="0.3">
      <c r="B303" s="47" t="s">
        <v>456</v>
      </c>
      <c r="C303" s="214">
        <v>1218</v>
      </c>
      <c r="D303" s="214">
        <v>1327</v>
      </c>
    </row>
    <row r="304" spans="2:9" ht="20.25" thickBot="1" x14ac:dyDescent="0.3">
      <c r="B304" s="13" t="s">
        <v>457</v>
      </c>
      <c r="C304" s="215">
        <v>0.77300000000000002</v>
      </c>
      <c r="D304" s="215">
        <v>0.84699999999999998</v>
      </c>
    </row>
    <row r="305" spans="2:4" ht="20.25" thickBot="1" x14ac:dyDescent="0.3">
      <c r="B305" s="47" t="s">
        <v>322</v>
      </c>
      <c r="C305" s="214">
        <v>25218</v>
      </c>
      <c r="D305" s="214">
        <v>74318</v>
      </c>
    </row>
    <row r="306" spans="2:4" ht="20.25" thickBot="1" x14ac:dyDescent="0.3">
      <c r="B306" s="13" t="s">
        <v>323</v>
      </c>
      <c r="C306" s="58">
        <v>20276</v>
      </c>
      <c r="D306" s="58">
        <v>67133</v>
      </c>
    </row>
    <row r="307" spans="2:4" ht="20.25" thickBot="1" x14ac:dyDescent="0.3">
      <c r="B307" s="13" t="s">
        <v>324</v>
      </c>
      <c r="C307" s="58">
        <v>3335</v>
      </c>
      <c r="D307" s="58">
        <v>3783</v>
      </c>
    </row>
    <row r="308" spans="2:4" ht="20.25" thickBot="1" x14ac:dyDescent="0.3">
      <c r="B308" s="13" t="s">
        <v>325</v>
      </c>
      <c r="C308" s="58">
        <v>1607</v>
      </c>
      <c r="D308" s="58">
        <v>3402</v>
      </c>
    </row>
    <row r="309" spans="2:4" ht="20.25" thickBot="1" x14ac:dyDescent="0.3">
      <c r="B309" s="47" t="s">
        <v>326</v>
      </c>
      <c r="C309" s="216">
        <v>23</v>
      </c>
      <c r="D309" s="216">
        <v>8</v>
      </c>
    </row>
    <row r="310" spans="2:4" ht="20.25" thickBot="1" x14ac:dyDescent="0.3">
      <c r="B310" s="13" t="s">
        <v>458</v>
      </c>
      <c r="C310" s="56">
        <v>27</v>
      </c>
      <c r="D310" s="56">
        <v>9</v>
      </c>
    </row>
    <row r="311" spans="2:4" ht="20.25" thickBot="1" x14ac:dyDescent="0.3">
      <c r="B311" s="13" t="s">
        <v>459</v>
      </c>
      <c r="C311" s="56">
        <v>2</v>
      </c>
      <c r="D311" s="56">
        <v>2</v>
      </c>
    </row>
    <row r="312" spans="2:4" ht="20.25" thickBot="1" x14ac:dyDescent="0.3">
      <c r="B312" s="13" t="s">
        <v>329</v>
      </c>
      <c r="C312" s="56">
        <v>14</v>
      </c>
      <c r="D312" s="56">
        <v>6</v>
      </c>
    </row>
    <row r="313" spans="2:4" ht="39.75" thickBot="1" x14ac:dyDescent="0.3">
      <c r="B313" s="47" t="s">
        <v>460</v>
      </c>
      <c r="C313" s="216">
        <v>558</v>
      </c>
      <c r="D313" s="216">
        <v>647</v>
      </c>
    </row>
    <row r="314" spans="2:4" ht="20.25" thickBot="1" x14ac:dyDescent="0.3">
      <c r="B314" s="13" t="s">
        <v>331</v>
      </c>
      <c r="C314" s="217">
        <v>0.35399999999999998</v>
      </c>
      <c r="D314" s="215">
        <v>0.41299999999999998</v>
      </c>
    </row>
    <row r="315" spans="2:4" ht="39.75" thickBot="1" x14ac:dyDescent="0.3">
      <c r="B315" s="218" t="s">
        <v>332</v>
      </c>
      <c r="C315" s="219"/>
      <c r="D315" s="62">
        <v>944</v>
      </c>
    </row>
    <row r="316" spans="2:4" ht="20.25" thickBot="1" x14ac:dyDescent="0.3">
      <c r="B316" s="220" t="s">
        <v>333</v>
      </c>
      <c r="C316" s="221"/>
      <c r="D316" s="215">
        <v>0.60199999999999998</v>
      </c>
    </row>
    <row r="317" spans="2:4" ht="20.25" thickBot="1" x14ac:dyDescent="0.3">
      <c r="B317" s="47" t="s">
        <v>461</v>
      </c>
      <c r="C317" s="216">
        <v>996</v>
      </c>
      <c r="D317" s="216">
        <v>1038</v>
      </c>
    </row>
    <row r="318" spans="2:4" ht="20.25" thickBot="1" x14ac:dyDescent="0.3">
      <c r="B318" s="13" t="s">
        <v>335</v>
      </c>
      <c r="C318" s="215">
        <v>0.63200000000000001</v>
      </c>
      <c r="D318" s="215">
        <v>0.66200000000000003</v>
      </c>
    </row>
    <row r="319" spans="2:4" ht="39.75" thickBot="1" x14ac:dyDescent="0.3">
      <c r="B319" s="47" t="s">
        <v>462</v>
      </c>
      <c r="C319" s="216">
        <v>346</v>
      </c>
      <c r="D319" s="62">
        <v>338</v>
      </c>
    </row>
    <row r="320" spans="2:4" ht="20.25" thickBot="1" x14ac:dyDescent="0.3">
      <c r="B320" s="13" t="s">
        <v>463</v>
      </c>
      <c r="C320" s="215">
        <v>0.22</v>
      </c>
      <c r="D320" s="215">
        <v>0.216</v>
      </c>
    </row>
    <row r="321" spans="2:8" ht="20.25" thickBot="1" x14ac:dyDescent="0.3">
      <c r="B321" s="47" t="s">
        <v>336</v>
      </c>
      <c r="C321" s="222"/>
      <c r="D321" s="61">
        <v>2571</v>
      </c>
    </row>
    <row r="322" spans="2:8" ht="19.5" x14ac:dyDescent="0.25">
      <c r="B322" s="8"/>
    </row>
    <row r="324" spans="2:8" ht="20.25" thickBot="1" x14ac:dyDescent="0.3">
      <c r="B324" s="8" t="s">
        <v>464</v>
      </c>
    </row>
    <row r="325" spans="2:8" ht="20.25" thickBot="1" x14ac:dyDescent="0.3">
      <c r="B325" s="150" t="s">
        <v>465</v>
      </c>
      <c r="C325" s="151">
        <v>2016</v>
      </c>
      <c r="D325" s="151">
        <v>2017</v>
      </c>
    </row>
    <row r="326" spans="2:8" ht="24" customHeight="1" thickBot="1" x14ac:dyDescent="0.3">
      <c r="B326" s="47" t="s">
        <v>466</v>
      </c>
      <c r="C326" s="223">
        <v>893</v>
      </c>
      <c r="D326" s="223">
        <v>875</v>
      </c>
    </row>
    <row r="327" spans="2:8" ht="20.25" thickBot="1" x14ac:dyDescent="0.3">
      <c r="B327" s="13" t="s">
        <v>467</v>
      </c>
      <c r="C327" s="186">
        <v>0.56699999999999995</v>
      </c>
      <c r="D327" s="186">
        <v>0.55800000000000005</v>
      </c>
    </row>
    <row r="328" spans="2:8" ht="19.5" x14ac:dyDescent="0.25">
      <c r="B328" s="8"/>
    </row>
    <row r="329" spans="2:8" ht="20.25" thickBot="1" x14ac:dyDescent="0.3">
      <c r="B329" s="8" t="s">
        <v>468</v>
      </c>
    </row>
    <row r="330" spans="2:8" ht="20.25" thickBot="1" x14ac:dyDescent="0.3">
      <c r="B330" s="389" t="s">
        <v>469</v>
      </c>
      <c r="C330" s="396" t="s">
        <v>470</v>
      </c>
      <c r="D330" s="425"/>
      <c r="E330" s="397"/>
      <c r="F330" s="396" t="s">
        <v>471</v>
      </c>
      <c r="G330" s="425"/>
      <c r="H330" s="397"/>
    </row>
    <row r="331" spans="2:8" ht="20.25" thickBot="1" x14ac:dyDescent="0.3">
      <c r="B331" s="390"/>
      <c r="C331" s="117" t="s">
        <v>472</v>
      </c>
      <c r="D331" s="117" t="s">
        <v>473</v>
      </c>
      <c r="E331" s="117" t="s">
        <v>474</v>
      </c>
      <c r="F331" s="117" t="s">
        <v>472</v>
      </c>
      <c r="G331" s="117" t="s">
        <v>473</v>
      </c>
      <c r="H331" s="117" t="s">
        <v>474</v>
      </c>
    </row>
    <row r="332" spans="2:8" ht="20.25" thickBot="1" x14ac:dyDescent="0.3">
      <c r="B332" s="152" t="s">
        <v>345</v>
      </c>
      <c r="C332" s="153">
        <v>105223</v>
      </c>
      <c r="D332" s="153">
        <v>85474</v>
      </c>
      <c r="E332" s="153">
        <v>90125</v>
      </c>
      <c r="F332" s="68">
        <v>1</v>
      </c>
      <c r="G332" s="68">
        <v>1</v>
      </c>
      <c r="H332" s="68">
        <v>1</v>
      </c>
    </row>
    <row r="333" spans="2:8" ht="20.25" thickBot="1" x14ac:dyDescent="0.3">
      <c r="B333" s="152" t="s">
        <v>475</v>
      </c>
      <c r="C333" s="153">
        <v>71244</v>
      </c>
      <c r="D333" s="153">
        <v>70923</v>
      </c>
      <c r="E333" s="153">
        <v>70810</v>
      </c>
      <c r="F333" s="68">
        <v>2</v>
      </c>
      <c r="G333" s="68">
        <v>2</v>
      </c>
      <c r="H333" s="68">
        <v>1</v>
      </c>
    </row>
    <row r="334" spans="2:8" ht="20.25" thickBot="1" x14ac:dyDescent="0.3">
      <c r="B334" s="152" t="s">
        <v>476</v>
      </c>
      <c r="C334" s="153">
        <v>84251</v>
      </c>
      <c r="D334" s="153">
        <v>70244</v>
      </c>
      <c r="E334" s="153">
        <v>69488</v>
      </c>
      <c r="F334" s="68">
        <v>2</v>
      </c>
      <c r="G334" s="68">
        <v>2</v>
      </c>
      <c r="H334" s="68">
        <v>1</v>
      </c>
    </row>
    <row r="335" spans="2:8" ht="20.25" thickBot="1" x14ac:dyDescent="0.3">
      <c r="B335" s="152" t="s">
        <v>477</v>
      </c>
      <c r="C335" s="153">
        <v>82714</v>
      </c>
      <c r="D335" s="153">
        <v>66114</v>
      </c>
      <c r="E335" s="153">
        <v>68470</v>
      </c>
      <c r="F335" s="68">
        <v>2</v>
      </c>
      <c r="G335" s="68">
        <v>2</v>
      </c>
      <c r="H335" s="68">
        <v>1</v>
      </c>
    </row>
    <row r="336" spans="2:8" ht="20.25" thickBot="1" x14ac:dyDescent="0.3">
      <c r="B336" s="152" t="s">
        <v>178</v>
      </c>
      <c r="C336" s="153">
        <v>91546</v>
      </c>
      <c r="D336" s="153">
        <v>66625</v>
      </c>
      <c r="E336" s="153">
        <v>66162</v>
      </c>
      <c r="F336" s="68">
        <v>2</v>
      </c>
      <c r="G336" s="68">
        <v>2</v>
      </c>
      <c r="H336" s="68">
        <v>2</v>
      </c>
    </row>
    <row r="337" spans="2:8" ht="20.25" thickBot="1" x14ac:dyDescent="0.3">
      <c r="B337" s="152" t="s">
        <v>478</v>
      </c>
      <c r="C337" s="153">
        <v>77380</v>
      </c>
      <c r="D337" s="153">
        <v>57995</v>
      </c>
      <c r="E337" s="153">
        <v>65470</v>
      </c>
      <c r="F337" s="68">
        <v>2</v>
      </c>
      <c r="G337" s="68">
        <v>2</v>
      </c>
      <c r="H337" s="68">
        <v>2</v>
      </c>
    </row>
    <row r="338" spans="2:8" ht="20.25" thickBot="1" x14ac:dyDescent="0.3">
      <c r="B338" s="152" t="s">
        <v>177</v>
      </c>
      <c r="C338" s="153">
        <v>38369</v>
      </c>
      <c r="D338" s="153">
        <v>46846</v>
      </c>
      <c r="E338" s="153">
        <v>36483</v>
      </c>
      <c r="F338" s="68">
        <v>4</v>
      </c>
      <c r="G338" s="68">
        <v>3</v>
      </c>
      <c r="H338" s="68">
        <v>3</v>
      </c>
    </row>
    <row r="339" spans="2:8" ht="20.25" thickBot="1" x14ac:dyDescent="0.3">
      <c r="B339" s="152" t="s">
        <v>479</v>
      </c>
      <c r="C339" s="153">
        <v>47800</v>
      </c>
      <c r="D339" s="153">
        <v>44615</v>
      </c>
      <c r="E339" s="153">
        <v>32066</v>
      </c>
      <c r="F339" s="68">
        <v>3</v>
      </c>
      <c r="G339" s="68">
        <v>3</v>
      </c>
      <c r="H339" s="68">
        <v>3</v>
      </c>
    </row>
    <row r="340" spans="2:8" ht="20.25" thickBot="1" x14ac:dyDescent="0.3">
      <c r="B340" s="152" t="s">
        <v>480</v>
      </c>
      <c r="C340" s="153">
        <v>46891</v>
      </c>
      <c r="D340" s="153">
        <v>39620</v>
      </c>
      <c r="E340" s="153">
        <v>31285</v>
      </c>
      <c r="F340" s="68">
        <v>3</v>
      </c>
      <c r="G340" s="68">
        <v>3</v>
      </c>
      <c r="H340" s="68">
        <v>3</v>
      </c>
    </row>
    <row r="341" spans="2:8" ht="20.25" thickBot="1" x14ac:dyDescent="0.3">
      <c r="B341" s="152" t="s">
        <v>481</v>
      </c>
      <c r="C341" s="153">
        <v>48349</v>
      </c>
      <c r="D341" s="153">
        <v>41662</v>
      </c>
      <c r="E341" s="153">
        <v>30696</v>
      </c>
      <c r="F341" s="68">
        <v>3</v>
      </c>
      <c r="G341" s="68">
        <v>3</v>
      </c>
      <c r="H341" s="68">
        <v>3</v>
      </c>
    </row>
    <row r="342" spans="2:8" ht="20.25" thickBot="1" x14ac:dyDescent="0.3">
      <c r="B342" s="152" t="s">
        <v>482</v>
      </c>
      <c r="C342" s="153">
        <v>39316</v>
      </c>
      <c r="D342" s="153">
        <v>31992</v>
      </c>
      <c r="E342" s="153">
        <v>20116</v>
      </c>
      <c r="F342" s="68">
        <v>4</v>
      </c>
      <c r="G342" s="68">
        <v>4</v>
      </c>
      <c r="H342" s="68">
        <v>5</v>
      </c>
    </row>
    <row r="344" spans="2:8" ht="20.25" thickBot="1" x14ac:dyDescent="0.3">
      <c r="B344" s="8" t="s">
        <v>483</v>
      </c>
    </row>
    <row r="345" spans="2:8" ht="20.25" thickBot="1" x14ac:dyDescent="0.3">
      <c r="B345" s="389" t="s">
        <v>469</v>
      </c>
      <c r="C345" s="396" t="s">
        <v>484</v>
      </c>
      <c r="D345" s="425"/>
      <c r="E345" s="397"/>
      <c r="F345" s="396" t="s">
        <v>471</v>
      </c>
      <c r="G345" s="425"/>
      <c r="H345" s="397"/>
    </row>
    <row r="346" spans="2:8" ht="20.25" thickBot="1" x14ac:dyDescent="0.3">
      <c r="B346" s="390"/>
      <c r="C346" s="54" t="s">
        <v>485</v>
      </c>
      <c r="D346" s="54" t="s">
        <v>486</v>
      </c>
      <c r="E346" s="54" t="s">
        <v>487</v>
      </c>
      <c r="F346" s="54" t="s">
        <v>485</v>
      </c>
      <c r="G346" s="54" t="s">
        <v>486</v>
      </c>
      <c r="H346" s="54" t="s">
        <v>487</v>
      </c>
    </row>
    <row r="347" spans="2:8" ht="20.25" thickBot="1" x14ac:dyDescent="0.3">
      <c r="B347" s="13" t="s">
        <v>475</v>
      </c>
      <c r="C347" s="153">
        <v>18184</v>
      </c>
      <c r="D347" s="153">
        <v>15562</v>
      </c>
      <c r="E347" s="153">
        <v>16902</v>
      </c>
      <c r="F347" s="68">
        <v>3</v>
      </c>
      <c r="G347" s="68">
        <v>3</v>
      </c>
      <c r="H347" s="68">
        <v>2</v>
      </c>
    </row>
    <row r="348" spans="2:8" ht="20.25" thickBot="1" x14ac:dyDescent="0.3">
      <c r="B348" s="13" t="s">
        <v>476</v>
      </c>
      <c r="C348" s="153">
        <v>16447</v>
      </c>
      <c r="D348" s="153">
        <v>16850</v>
      </c>
      <c r="E348" s="153">
        <v>16071</v>
      </c>
      <c r="F348" s="68">
        <v>3</v>
      </c>
      <c r="G348" s="68">
        <v>3</v>
      </c>
      <c r="H348" s="68">
        <v>3</v>
      </c>
    </row>
    <row r="349" spans="2:8" ht="20.25" thickBot="1" x14ac:dyDescent="0.3">
      <c r="B349" s="13" t="s">
        <v>479</v>
      </c>
      <c r="C349" s="153">
        <v>21453</v>
      </c>
      <c r="D349" s="153">
        <v>15209</v>
      </c>
      <c r="E349" s="153">
        <v>15943</v>
      </c>
      <c r="F349" s="68">
        <v>2</v>
      </c>
      <c r="G349" s="68">
        <v>3</v>
      </c>
      <c r="H349" s="68">
        <v>3</v>
      </c>
    </row>
    <row r="350" spans="2:8" ht="20.25" thickBot="1" x14ac:dyDescent="0.3">
      <c r="B350" s="13" t="s">
        <v>488</v>
      </c>
      <c r="C350" s="153">
        <v>16505</v>
      </c>
      <c r="D350" s="153">
        <v>14509</v>
      </c>
      <c r="E350" s="153">
        <v>15279</v>
      </c>
      <c r="F350" s="68">
        <v>3</v>
      </c>
      <c r="G350" s="68">
        <v>3</v>
      </c>
      <c r="H350" s="68">
        <v>3</v>
      </c>
    </row>
    <row r="351" spans="2:8" ht="20.25" thickBot="1" x14ac:dyDescent="0.3">
      <c r="B351" s="13" t="s">
        <v>477</v>
      </c>
      <c r="C351" s="153">
        <v>13781</v>
      </c>
      <c r="D351" s="153">
        <v>12016</v>
      </c>
      <c r="E351" s="153">
        <v>14938</v>
      </c>
      <c r="F351" s="68">
        <v>4</v>
      </c>
      <c r="G351" s="68">
        <v>4</v>
      </c>
      <c r="H351" s="68">
        <v>3</v>
      </c>
    </row>
    <row r="352" spans="2:8" ht="20.25" thickBot="1" x14ac:dyDescent="0.3">
      <c r="B352" s="13" t="s">
        <v>177</v>
      </c>
      <c r="C352" s="153">
        <v>17661</v>
      </c>
      <c r="D352" s="153">
        <v>16979</v>
      </c>
      <c r="E352" s="153">
        <v>14654</v>
      </c>
      <c r="F352" s="68">
        <v>3</v>
      </c>
      <c r="G352" s="68">
        <v>3</v>
      </c>
      <c r="H352" s="68">
        <v>3</v>
      </c>
    </row>
    <row r="353" spans="2:8" ht="20.25" thickBot="1" x14ac:dyDescent="0.3">
      <c r="B353" s="13" t="s">
        <v>178</v>
      </c>
      <c r="C353" s="153">
        <v>18305</v>
      </c>
      <c r="D353" s="153">
        <v>15909</v>
      </c>
      <c r="E353" s="153">
        <v>14576</v>
      </c>
      <c r="F353" s="68">
        <v>3</v>
      </c>
      <c r="G353" s="68">
        <v>3</v>
      </c>
      <c r="H353" s="68">
        <v>3</v>
      </c>
    </row>
    <row r="354" spans="2:8" ht="20.25" thickBot="1" x14ac:dyDescent="0.3">
      <c r="B354" s="13" t="s">
        <v>478</v>
      </c>
      <c r="C354" s="153">
        <v>11032</v>
      </c>
      <c r="D354" s="153">
        <v>9912</v>
      </c>
      <c r="E354" s="153">
        <v>10527</v>
      </c>
      <c r="F354" s="68">
        <v>5</v>
      </c>
      <c r="G354" s="68">
        <v>5</v>
      </c>
      <c r="H354" s="68">
        <v>4</v>
      </c>
    </row>
    <row r="355" spans="2:8" ht="20.25" thickBot="1" x14ac:dyDescent="0.3">
      <c r="B355" s="13" t="s">
        <v>345</v>
      </c>
      <c r="C355" s="153">
        <v>12284</v>
      </c>
      <c r="D355" s="153">
        <v>11039</v>
      </c>
      <c r="E355" s="153">
        <v>9308</v>
      </c>
      <c r="F355" s="68">
        <v>4</v>
      </c>
      <c r="G355" s="68">
        <v>4</v>
      </c>
      <c r="H355" s="68">
        <v>4</v>
      </c>
    </row>
    <row r="356" spans="2:8" ht="20.25" thickBot="1" x14ac:dyDescent="0.3">
      <c r="B356" s="13" t="s">
        <v>481</v>
      </c>
      <c r="C356" s="153">
        <v>9751</v>
      </c>
      <c r="D356" s="153">
        <v>8428</v>
      </c>
      <c r="E356" s="153">
        <v>8526</v>
      </c>
      <c r="F356" s="68">
        <v>5</v>
      </c>
      <c r="G356" s="68">
        <v>5</v>
      </c>
      <c r="H356" s="68">
        <v>5</v>
      </c>
    </row>
    <row r="357" spans="2:8" ht="20.25" thickBot="1" x14ac:dyDescent="0.3">
      <c r="B357" s="13" t="s">
        <v>482</v>
      </c>
      <c r="C357" s="153">
        <v>9968</v>
      </c>
      <c r="D357" s="153">
        <v>7888</v>
      </c>
      <c r="E357" s="153">
        <v>8400</v>
      </c>
      <c r="F357" s="68">
        <v>5</v>
      </c>
      <c r="G357" s="68">
        <v>6</v>
      </c>
      <c r="H357" s="68">
        <v>5</v>
      </c>
    </row>
    <row r="358" spans="2:8" ht="20.25" thickBot="1" x14ac:dyDescent="0.3">
      <c r="B358" s="13" t="s">
        <v>489</v>
      </c>
      <c r="C358" s="153">
        <v>14757</v>
      </c>
      <c r="D358" s="153">
        <v>8260</v>
      </c>
      <c r="E358" s="153">
        <v>8359</v>
      </c>
      <c r="F358" s="68">
        <v>4</v>
      </c>
      <c r="G358" s="68">
        <v>5</v>
      </c>
      <c r="H358" s="68">
        <v>5</v>
      </c>
    </row>
    <row r="359" spans="2:8" ht="20.25" thickBot="1" x14ac:dyDescent="0.3">
      <c r="B359" s="13" t="s">
        <v>480</v>
      </c>
      <c r="C359" s="153">
        <v>8299</v>
      </c>
      <c r="D359" s="153">
        <v>7673</v>
      </c>
      <c r="E359" s="153">
        <v>7876</v>
      </c>
      <c r="F359" s="68">
        <v>6</v>
      </c>
      <c r="G359" s="68">
        <v>6</v>
      </c>
      <c r="H359" s="68">
        <v>5</v>
      </c>
    </row>
    <row r="360" spans="2:8" ht="20.25" thickBot="1" x14ac:dyDescent="0.3">
      <c r="B360" s="13" t="s">
        <v>490</v>
      </c>
      <c r="C360" s="153">
        <v>7983</v>
      </c>
      <c r="D360" s="153">
        <v>7962</v>
      </c>
      <c r="E360" s="153">
        <v>7707</v>
      </c>
      <c r="F360" s="68">
        <v>7</v>
      </c>
      <c r="G360" s="68">
        <v>6</v>
      </c>
      <c r="H360" s="68">
        <v>5</v>
      </c>
    </row>
    <row r="362" spans="2:8" ht="20.25" thickBot="1" x14ac:dyDescent="0.3">
      <c r="B362" s="8" t="s">
        <v>491</v>
      </c>
    </row>
    <row r="363" spans="2:8" ht="20.25" thickBot="1" x14ac:dyDescent="0.3">
      <c r="B363" s="394" t="s">
        <v>469</v>
      </c>
      <c r="C363" s="396" t="s">
        <v>492</v>
      </c>
      <c r="D363" s="425"/>
      <c r="E363" s="397"/>
      <c r="F363" s="396" t="s">
        <v>471</v>
      </c>
      <c r="G363" s="425"/>
      <c r="H363" s="397"/>
    </row>
    <row r="364" spans="2:8" ht="20.25" thickBot="1" x14ac:dyDescent="0.3">
      <c r="B364" s="400"/>
      <c r="C364" s="54" t="s">
        <v>485</v>
      </c>
      <c r="D364" s="54" t="s">
        <v>486</v>
      </c>
      <c r="E364" s="54" t="s">
        <v>487</v>
      </c>
      <c r="F364" s="54" t="s">
        <v>485</v>
      </c>
      <c r="G364" s="54" t="s">
        <v>486</v>
      </c>
      <c r="H364" s="54" t="s">
        <v>487</v>
      </c>
    </row>
    <row r="365" spans="2:8" ht="20.25" thickBot="1" x14ac:dyDescent="0.3">
      <c r="B365" s="13" t="s">
        <v>178</v>
      </c>
      <c r="C365" s="153">
        <v>1686</v>
      </c>
      <c r="D365" s="153">
        <v>1773</v>
      </c>
      <c r="E365" s="153">
        <v>1581</v>
      </c>
      <c r="F365" s="68">
        <v>2</v>
      </c>
      <c r="G365" s="68">
        <v>2</v>
      </c>
      <c r="H365" s="68">
        <v>2</v>
      </c>
    </row>
    <row r="366" spans="2:8" ht="20.25" thickBot="1" x14ac:dyDescent="0.3">
      <c r="B366" s="13" t="s">
        <v>482</v>
      </c>
      <c r="C366" s="153">
        <v>1318</v>
      </c>
      <c r="D366" s="153">
        <v>1247</v>
      </c>
      <c r="E366" s="153">
        <v>1225</v>
      </c>
      <c r="F366" s="68">
        <v>2</v>
      </c>
      <c r="G366" s="68">
        <v>3</v>
      </c>
      <c r="H366" s="68">
        <v>2</v>
      </c>
    </row>
    <row r="367" spans="2:8" ht="20.25" thickBot="1" x14ac:dyDescent="0.3">
      <c r="B367" s="13" t="s">
        <v>177</v>
      </c>
      <c r="C367" s="153">
        <v>1339</v>
      </c>
      <c r="D367" s="153">
        <v>1240</v>
      </c>
      <c r="E367" s="153">
        <v>1161</v>
      </c>
      <c r="F367" s="68">
        <v>2</v>
      </c>
      <c r="G367" s="68">
        <v>3</v>
      </c>
      <c r="H367" s="68">
        <v>3</v>
      </c>
    </row>
    <row r="368" spans="2:8" ht="20.25" thickBot="1" x14ac:dyDescent="0.3">
      <c r="B368" s="13" t="s">
        <v>477</v>
      </c>
      <c r="C368" s="153">
        <v>1216</v>
      </c>
      <c r="D368" s="153">
        <v>1077</v>
      </c>
      <c r="E368" s="153">
        <v>1255</v>
      </c>
      <c r="F368" s="68">
        <v>3</v>
      </c>
      <c r="G368" s="68">
        <v>3</v>
      </c>
      <c r="H368" s="68">
        <v>2</v>
      </c>
    </row>
    <row r="369" spans="2:8" ht="20.25" thickBot="1" x14ac:dyDescent="0.3">
      <c r="B369" s="13" t="s">
        <v>480</v>
      </c>
      <c r="C369" s="153">
        <v>1379</v>
      </c>
      <c r="D369" s="153">
        <v>1054</v>
      </c>
      <c r="E369" s="68">
        <v>955</v>
      </c>
      <c r="F369" s="68">
        <v>2</v>
      </c>
      <c r="G369" s="68">
        <v>3</v>
      </c>
      <c r="H369" s="68">
        <v>3</v>
      </c>
    </row>
    <row r="370" spans="2:8" ht="20.25" thickBot="1" x14ac:dyDescent="0.3">
      <c r="B370" s="13" t="s">
        <v>475</v>
      </c>
      <c r="C370" s="153">
        <v>1162</v>
      </c>
      <c r="D370" s="68">
        <v>891</v>
      </c>
      <c r="E370" s="153">
        <v>1142</v>
      </c>
      <c r="F370" s="68">
        <v>3</v>
      </c>
      <c r="G370" s="68">
        <v>4</v>
      </c>
      <c r="H370" s="68">
        <v>3</v>
      </c>
    </row>
    <row r="371" spans="2:8" ht="20.25" thickBot="1" x14ac:dyDescent="0.3">
      <c r="B371" s="13" t="s">
        <v>345</v>
      </c>
      <c r="C371" s="153">
        <v>1235</v>
      </c>
      <c r="D371" s="68">
        <v>998</v>
      </c>
      <c r="E371" s="68">
        <v>933</v>
      </c>
      <c r="F371" s="68">
        <v>2</v>
      </c>
      <c r="G371" s="68">
        <v>3</v>
      </c>
      <c r="H371" s="68">
        <v>3</v>
      </c>
    </row>
    <row r="372" spans="2:8" ht="20.25" thickBot="1" x14ac:dyDescent="0.3">
      <c r="B372" s="13" t="s">
        <v>476</v>
      </c>
      <c r="C372" s="153">
        <v>1087</v>
      </c>
      <c r="D372" s="68">
        <v>962</v>
      </c>
      <c r="E372" s="153">
        <v>1074</v>
      </c>
      <c r="F372" s="68">
        <v>3</v>
      </c>
      <c r="G372" s="68">
        <v>3</v>
      </c>
      <c r="H372" s="68">
        <v>3</v>
      </c>
    </row>
    <row r="373" spans="2:8" ht="20.25" thickBot="1" x14ac:dyDescent="0.3">
      <c r="B373" s="13" t="s">
        <v>478</v>
      </c>
      <c r="C373" s="153">
        <v>1056</v>
      </c>
      <c r="D373" s="68">
        <v>796</v>
      </c>
      <c r="E373" s="68">
        <v>879</v>
      </c>
      <c r="F373" s="68">
        <v>3</v>
      </c>
      <c r="G373" s="68">
        <v>4</v>
      </c>
      <c r="H373" s="68">
        <v>3</v>
      </c>
    </row>
    <row r="374" spans="2:8" ht="20.25" thickBot="1" x14ac:dyDescent="0.3">
      <c r="B374" s="13" t="s">
        <v>493</v>
      </c>
      <c r="C374" s="68">
        <v>955</v>
      </c>
      <c r="D374" s="68">
        <v>799</v>
      </c>
      <c r="E374" s="68">
        <v>766</v>
      </c>
      <c r="F374" s="68">
        <v>3</v>
      </c>
      <c r="G374" s="68">
        <v>4</v>
      </c>
      <c r="H374" s="68">
        <v>4</v>
      </c>
    </row>
    <row r="375" spans="2:8" ht="20.25" thickBot="1" x14ac:dyDescent="0.3">
      <c r="B375" s="13" t="s">
        <v>490</v>
      </c>
      <c r="C375" s="68">
        <v>458</v>
      </c>
      <c r="D375" s="68">
        <v>454</v>
      </c>
      <c r="E375" s="68">
        <v>450</v>
      </c>
      <c r="F375" s="68">
        <v>7</v>
      </c>
      <c r="G375" s="68">
        <v>7</v>
      </c>
      <c r="H375" s="68">
        <v>7</v>
      </c>
    </row>
    <row r="376" spans="2:8" x14ac:dyDescent="0.25">
      <c r="B376" s="27"/>
    </row>
    <row r="377" spans="2:8" ht="20.25" thickBot="1" x14ac:dyDescent="0.3">
      <c r="B377" s="8" t="s">
        <v>835</v>
      </c>
    </row>
    <row r="378" spans="2:8" ht="20.25" thickBot="1" x14ac:dyDescent="0.3">
      <c r="B378" s="150" t="s">
        <v>807</v>
      </c>
      <c r="C378" s="271" t="s">
        <v>836</v>
      </c>
    </row>
    <row r="379" spans="2:8" ht="20.25" thickBot="1" x14ac:dyDescent="0.3">
      <c r="B379" s="152" t="s">
        <v>478</v>
      </c>
      <c r="C379" s="153">
        <v>87449</v>
      </c>
    </row>
    <row r="380" spans="2:8" ht="20.25" thickBot="1" x14ac:dyDescent="0.3">
      <c r="B380" s="152" t="s">
        <v>476</v>
      </c>
      <c r="C380" s="153">
        <v>78094</v>
      </c>
    </row>
    <row r="381" spans="2:8" ht="20.25" thickBot="1" x14ac:dyDescent="0.3">
      <c r="B381" s="152" t="s">
        <v>481</v>
      </c>
      <c r="C381" s="68">
        <v>343</v>
      </c>
    </row>
    <row r="382" spans="2:8" ht="20.25" thickBot="1" x14ac:dyDescent="0.3">
      <c r="B382" s="152" t="s">
        <v>488</v>
      </c>
      <c r="C382" s="153">
        <v>10104</v>
      </c>
    </row>
    <row r="383" spans="2:8" ht="20.25" thickBot="1" x14ac:dyDescent="0.3">
      <c r="B383" s="152" t="s">
        <v>178</v>
      </c>
      <c r="C383" s="153">
        <v>47562</v>
      </c>
    </row>
    <row r="384" spans="2:8" ht="20.25" thickBot="1" x14ac:dyDescent="0.3">
      <c r="B384" s="152" t="s">
        <v>479</v>
      </c>
      <c r="C384" s="153">
        <v>91851</v>
      </c>
    </row>
    <row r="385" spans="2:3" ht="20.25" thickBot="1" x14ac:dyDescent="0.3">
      <c r="B385" s="152" t="s">
        <v>837</v>
      </c>
      <c r="C385" s="153">
        <v>6157</v>
      </c>
    </row>
    <row r="386" spans="2:3" ht="20.25" thickBot="1" x14ac:dyDescent="0.3">
      <c r="B386" s="152" t="s">
        <v>838</v>
      </c>
      <c r="C386" s="68">
        <v>778</v>
      </c>
    </row>
    <row r="387" spans="2:3" ht="20.25" thickBot="1" x14ac:dyDescent="0.3">
      <c r="B387" s="152" t="s">
        <v>839</v>
      </c>
      <c r="C387" s="153">
        <v>1572</v>
      </c>
    </row>
    <row r="388" spans="2:3" ht="20.25" thickBot="1" x14ac:dyDescent="0.3">
      <c r="B388" s="152" t="s">
        <v>840</v>
      </c>
      <c r="C388" s="153">
        <v>40133</v>
      </c>
    </row>
    <row r="389" spans="2:3" ht="20.25" thickBot="1" x14ac:dyDescent="0.3">
      <c r="B389" s="152" t="s">
        <v>841</v>
      </c>
      <c r="C389" s="153">
        <v>24304</v>
      </c>
    </row>
    <row r="390" spans="2:3" ht="20.25" thickBot="1" x14ac:dyDescent="0.3">
      <c r="B390" s="152" t="s">
        <v>475</v>
      </c>
      <c r="C390" s="153">
        <v>83507</v>
      </c>
    </row>
    <row r="391" spans="2:3" ht="20.25" thickBot="1" x14ac:dyDescent="0.3">
      <c r="B391" s="152" t="s">
        <v>480</v>
      </c>
      <c r="C391" s="153">
        <v>2103</v>
      </c>
    </row>
    <row r="392" spans="2:3" ht="20.25" thickBot="1" x14ac:dyDescent="0.3">
      <c r="B392" s="152" t="s">
        <v>842</v>
      </c>
      <c r="C392" s="153">
        <v>76743</v>
      </c>
    </row>
    <row r="393" spans="2:3" ht="20.25" thickBot="1" x14ac:dyDescent="0.3">
      <c r="B393" s="152" t="s">
        <v>843</v>
      </c>
      <c r="C393" s="153">
        <v>2589</v>
      </c>
    </row>
    <row r="394" spans="2:3" ht="20.25" thickBot="1" x14ac:dyDescent="0.3">
      <c r="B394" s="152" t="s">
        <v>561</v>
      </c>
      <c r="C394" s="153">
        <v>80010</v>
      </c>
    </row>
    <row r="395" spans="2:3" ht="20.25" thickBot="1" x14ac:dyDescent="0.3">
      <c r="B395" s="152" t="s">
        <v>177</v>
      </c>
      <c r="C395" s="153">
        <v>5411</v>
      </c>
    </row>
    <row r="396" spans="2:3" ht="20.25" thickBot="1" x14ac:dyDescent="0.3">
      <c r="B396" s="152" t="s">
        <v>490</v>
      </c>
      <c r="C396" s="153">
        <v>81084</v>
      </c>
    </row>
    <row r="397" spans="2:3" ht="20.25" thickBot="1" x14ac:dyDescent="0.3">
      <c r="B397" s="152" t="s">
        <v>844</v>
      </c>
      <c r="C397" s="153">
        <v>43632</v>
      </c>
    </row>
    <row r="398" spans="2:3" ht="20.25" thickBot="1" x14ac:dyDescent="0.3">
      <c r="B398" s="152" t="s">
        <v>845</v>
      </c>
      <c r="C398" s="153">
        <v>43608</v>
      </c>
    </row>
    <row r="399" spans="2:3" ht="20.25" thickBot="1" x14ac:dyDescent="0.3">
      <c r="B399" s="152" t="s">
        <v>846</v>
      </c>
      <c r="C399" s="153">
        <v>48414</v>
      </c>
    </row>
    <row r="400" spans="2:3" ht="20.25" thickBot="1" x14ac:dyDescent="0.3">
      <c r="B400" s="152" t="s">
        <v>847</v>
      </c>
      <c r="C400" s="153">
        <v>8408</v>
      </c>
    </row>
    <row r="401" spans="2:4" ht="20.25" thickBot="1" x14ac:dyDescent="0.3">
      <c r="B401" s="152" t="s">
        <v>811</v>
      </c>
      <c r="C401" s="68">
        <v>125</v>
      </c>
    </row>
    <row r="402" spans="2:4" ht="20.25" thickBot="1" x14ac:dyDescent="0.3">
      <c r="B402" s="152" t="s">
        <v>477</v>
      </c>
      <c r="C402" s="153">
        <v>82425</v>
      </c>
    </row>
    <row r="403" spans="2:4" ht="20.25" thickBot="1" x14ac:dyDescent="0.3">
      <c r="B403" s="152" t="s">
        <v>848</v>
      </c>
      <c r="C403" s="153">
        <v>21391</v>
      </c>
    </row>
    <row r="404" spans="2:4" ht="20.25" thickBot="1" x14ac:dyDescent="0.3">
      <c r="B404" s="152" t="s">
        <v>849</v>
      </c>
      <c r="C404" s="153">
        <v>6622</v>
      </c>
    </row>
    <row r="405" spans="2:4" ht="20.25" thickBot="1" x14ac:dyDescent="0.3">
      <c r="B405" s="152" t="s">
        <v>812</v>
      </c>
      <c r="C405" s="153">
        <v>148038</v>
      </c>
    </row>
    <row r="406" spans="2:4" ht="20.25" thickBot="1" x14ac:dyDescent="0.3">
      <c r="B406" s="163" t="s">
        <v>585</v>
      </c>
      <c r="C406" s="164">
        <v>1122457</v>
      </c>
    </row>
    <row r="407" spans="2:4" ht="19.5" x14ac:dyDescent="0.25">
      <c r="B407" s="132" t="s">
        <v>850</v>
      </c>
    </row>
    <row r="408" spans="2:4" x14ac:dyDescent="0.25">
      <c r="B408" s="27"/>
    </row>
    <row r="409" spans="2:4" ht="20.25" thickBot="1" x14ac:dyDescent="0.3">
      <c r="B409" s="8" t="s">
        <v>851</v>
      </c>
    </row>
    <row r="410" spans="2:4" ht="20.25" thickBot="1" x14ac:dyDescent="0.3">
      <c r="B410" s="150" t="s">
        <v>155</v>
      </c>
      <c r="C410" s="151">
        <v>2016</v>
      </c>
      <c r="D410" s="151">
        <v>2017</v>
      </c>
    </row>
    <row r="411" spans="2:4" ht="18" customHeight="1" thickBot="1" x14ac:dyDescent="0.3">
      <c r="B411" s="47" t="s">
        <v>184</v>
      </c>
      <c r="C411" s="205">
        <v>726</v>
      </c>
      <c r="D411" s="207">
        <v>1115</v>
      </c>
    </row>
    <row r="412" spans="2:4" ht="18" customHeight="1" thickBot="1" x14ac:dyDescent="0.3">
      <c r="B412" s="152" t="s">
        <v>185</v>
      </c>
      <c r="C412" s="186">
        <v>0.46100000000000002</v>
      </c>
      <c r="D412" s="186">
        <v>0.71199999999999997</v>
      </c>
    </row>
    <row r="413" spans="2:4" ht="18" customHeight="1" thickBot="1" x14ac:dyDescent="0.3">
      <c r="B413" s="47" t="s">
        <v>186</v>
      </c>
      <c r="C413" s="205">
        <v>301</v>
      </c>
      <c r="D413" s="205">
        <v>304</v>
      </c>
    </row>
    <row r="414" spans="2:4" ht="18" customHeight="1" thickBot="1" x14ac:dyDescent="0.3">
      <c r="B414" s="152" t="s">
        <v>187</v>
      </c>
      <c r="C414" s="186">
        <v>0.191</v>
      </c>
      <c r="D414" s="186">
        <v>0.19400000000000001</v>
      </c>
    </row>
    <row r="415" spans="2:4" ht="18" customHeight="1" thickBot="1" x14ac:dyDescent="0.3">
      <c r="B415" s="47" t="s">
        <v>188</v>
      </c>
      <c r="C415" s="205">
        <v>422</v>
      </c>
      <c r="D415" s="205">
        <v>362</v>
      </c>
    </row>
    <row r="416" spans="2:4" ht="18" customHeight="1" thickBot="1" x14ac:dyDescent="0.3">
      <c r="B416" s="152" t="s">
        <v>189</v>
      </c>
      <c r="C416" s="186">
        <v>0.26800000000000002</v>
      </c>
      <c r="D416" s="186">
        <v>0.23100000000000001</v>
      </c>
    </row>
    <row r="417" spans="2:4" ht="18" customHeight="1" thickBot="1" x14ac:dyDescent="0.3">
      <c r="B417" s="47" t="s">
        <v>190</v>
      </c>
      <c r="C417" s="205">
        <v>94</v>
      </c>
      <c r="D417" s="205">
        <v>66</v>
      </c>
    </row>
    <row r="418" spans="2:4" ht="18" customHeight="1" thickBot="1" x14ac:dyDescent="0.3">
      <c r="B418" s="152" t="s">
        <v>191</v>
      </c>
      <c r="C418" s="186">
        <v>0.06</v>
      </c>
      <c r="D418" s="186">
        <v>4.2000000000000003E-2</v>
      </c>
    </row>
    <row r="419" spans="2:4" ht="19.5" x14ac:dyDescent="0.25">
      <c r="B419" s="8"/>
    </row>
    <row r="420" spans="2:4" ht="20.25" thickBot="1" x14ac:dyDescent="0.3">
      <c r="B420" s="8" t="s">
        <v>852</v>
      </c>
    </row>
    <row r="421" spans="2:4" ht="20.25" thickBot="1" x14ac:dyDescent="0.3">
      <c r="B421" s="213" t="s">
        <v>155</v>
      </c>
      <c r="C421" s="224">
        <v>2016</v>
      </c>
      <c r="D421" s="64">
        <v>2017</v>
      </c>
    </row>
    <row r="422" spans="2:4" ht="39.75" thickBot="1" x14ac:dyDescent="0.3">
      <c r="B422" s="218" t="s">
        <v>494</v>
      </c>
      <c r="C422" s="219"/>
      <c r="D422" s="223">
        <v>916</v>
      </c>
    </row>
    <row r="423" spans="2:4" ht="21.75" customHeight="1" thickBot="1" x14ac:dyDescent="0.3">
      <c r="B423" s="220" t="s">
        <v>495</v>
      </c>
      <c r="C423" s="221"/>
      <c r="D423" s="186">
        <v>0.58499999999999996</v>
      </c>
    </row>
    <row r="424" spans="2:4" ht="39.75" thickBot="1" x14ac:dyDescent="0.3">
      <c r="B424" s="47" t="s">
        <v>496</v>
      </c>
      <c r="C424" s="225">
        <v>1058</v>
      </c>
      <c r="D424" s="225">
        <v>1094</v>
      </c>
    </row>
    <row r="425" spans="2:4" ht="20.25" customHeight="1" thickBot="1" x14ac:dyDescent="0.3">
      <c r="B425" s="13" t="s">
        <v>497</v>
      </c>
      <c r="C425" s="186">
        <v>0.67200000000000004</v>
      </c>
      <c r="D425" s="186">
        <v>0.69799999999999995</v>
      </c>
    </row>
    <row r="426" spans="2:4" ht="23.25" customHeight="1" thickBot="1" x14ac:dyDescent="0.3">
      <c r="B426" s="47" t="s">
        <v>498</v>
      </c>
      <c r="C426" s="223">
        <v>569</v>
      </c>
      <c r="D426" s="223">
        <v>892</v>
      </c>
    </row>
    <row r="427" spans="2:4" ht="20.25" thickBot="1" x14ac:dyDescent="0.3">
      <c r="B427" s="13" t="s">
        <v>499</v>
      </c>
      <c r="C427" s="186">
        <v>0.36099999999999999</v>
      </c>
      <c r="D427" s="186">
        <v>0.56899999999999995</v>
      </c>
    </row>
    <row r="428" spans="2:4" ht="39.75" thickBot="1" x14ac:dyDescent="0.3">
      <c r="B428" s="47" t="s">
        <v>500</v>
      </c>
      <c r="C428" s="226"/>
      <c r="D428" s="225">
        <v>1107</v>
      </c>
    </row>
    <row r="429" spans="2:4" ht="21" customHeight="1" thickBot="1" x14ac:dyDescent="0.3">
      <c r="B429" s="13" t="s">
        <v>501</v>
      </c>
      <c r="C429" s="222"/>
      <c r="D429" s="186">
        <v>0.70599999999999996</v>
      </c>
    </row>
    <row r="430" spans="2:4" ht="19.5" x14ac:dyDescent="0.25">
      <c r="B430" s="8"/>
    </row>
    <row r="431" spans="2:4" ht="20.25" thickBot="1" x14ac:dyDescent="0.3">
      <c r="B431" s="8" t="s">
        <v>853</v>
      </c>
    </row>
    <row r="432" spans="2:4" ht="20.25" thickBot="1" x14ac:dyDescent="0.3">
      <c r="B432" s="150" t="s">
        <v>155</v>
      </c>
      <c r="C432" s="151">
        <v>2016</v>
      </c>
      <c r="D432" s="151">
        <v>2017</v>
      </c>
    </row>
    <row r="433" spans="2:4" ht="20.25" thickBot="1" x14ac:dyDescent="0.3">
      <c r="B433" s="47" t="s">
        <v>502</v>
      </c>
      <c r="C433" s="203">
        <v>1321</v>
      </c>
      <c r="D433" s="203">
        <v>1537</v>
      </c>
    </row>
    <row r="434" spans="2:4" ht="20.25" thickBot="1" x14ac:dyDescent="0.3">
      <c r="B434" s="13" t="s">
        <v>503</v>
      </c>
      <c r="C434" s="186">
        <v>0.83899999999999997</v>
      </c>
      <c r="D434" s="186">
        <v>0.98099999999999998</v>
      </c>
    </row>
    <row r="435" spans="2:4" ht="20.25" thickBot="1" x14ac:dyDescent="0.3">
      <c r="B435" s="47" t="s">
        <v>202</v>
      </c>
      <c r="C435" s="207">
        <v>34427</v>
      </c>
      <c r="D435" s="207">
        <v>34516</v>
      </c>
    </row>
    <row r="436" spans="2:4" ht="20.25" thickBot="1" x14ac:dyDescent="0.3">
      <c r="B436" s="13" t="s">
        <v>504</v>
      </c>
      <c r="C436" s="153">
        <v>17363</v>
      </c>
      <c r="D436" s="153">
        <v>17552</v>
      </c>
    </row>
    <row r="437" spans="2:4" ht="20.25" thickBot="1" x14ac:dyDescent="0.3">
      <c r="B437" s="13" t="s">
        <v>204</v>
      </c>
      <c r="C437" s="153">
        <v>17065</v>
      </c>
      <c r="D437" s="153">
        <v>16965</v>
      </c>
    </row>
    <row r="438" spans="2:4" ht="20.25" thickBot="1" x14ac:dyDescent="0.3">
      <c r="B438" s="47" t="s">
        <v>205</v>
      </c>
      <c r="C438" s="207">
        <v>31517</v>
      </c>
      <c r="D438" s="207">
        <v>31740</v>
      </c>
    </row>
    <row r="439" spans="2:4" ht="20.25" thickBot="1" x14ac:dyDescent="0.3">
      <c r="B439" s="13" t="s">
        <v>92</v>
      </c>
      <c r="C439" s="153">
        <v>15946</v>
      </c>
      <c r="D439" s="153">
        <v>16184</v>
      </c>
    </row>
    <row r="440" spans="2:4" ht="20.25" thickBot="1" x14ac:dyDescent="0.3">
      <c r="B440" s="13" t="s">
        <v>93</v>
      </c>
      <c r="C440" s="153">
        <v>15572</v>
      </c>
      <c r="D440" s="153">
        <v>15556</v>
      </c>
    </row>
    <row r="441" spans="2:4" ht="20.25" thickBot="1" x14ac:dyDescent="0.3">
      <c r="B441" s="47" t="s">
        <v>206</v>
      </c>
      <c r="C441" s="207">
        <v>2910</v>
      </c>
      <c r="D441" s="207">
        <v>2776</v>
      </c>
    </row>
    <row r="442" spans="2:4" ht="20.25" thickBot="1" x14ac:dyDescent="0.3">
      <c r="B442" s="13" t="s">
        <v>505</v>
      </c>
      <c r="C442" s="153">
        <v>1417</v>
      </c>
      <c r="D442" s="153">
        <v>1368</v>
      </c>
    </row>
    <row r="443" spans="2:4" ht="20.25" thickBot="1" x14ac:dyDescent="0.3">
      <c r="B443" s="13" t="s">
        <v>208</v>
      </c>
      <c r="C443" s="153">
        <v>1493</v>
      </c>
      <c r="D443" s="153">
        <v>1409</v>
      </c>
    </row>
    <row r="444" spans="2:4" ht="20.25" thickBot="1" x14ac:dyDescent="0.3">
      <c r="B444" s="47" t="s">
        <v>359</v>
      </c>
      <c r="C444" s="205">
        <v>17</v>
      </c>
      <c r="D444" s="205">
        <v>18</v>
      </c>
    </row>
    <row r="445" spans="2:4" ht="20.25" thickBot="1" x14ac:dyDescent="0.3">
      <c r="B445" s="13" t="s">
        <v>5</v>
      </c>
      <c r="C445" s="68">
        <v>17</v>
      </c>
      <c r="D445" s="68">
        <v>19</v>
      </c>
    </row>
    <row r="446" spans="2:4" ht="20.25" thickBot="1" x14ac:dyDescent="0.3">
      <c r="B446" s="13" t="s">
        <v>4</v>
      </c>
      <c r="C446" s="68">
        <v>16</v>
      </c>
      <c r="D446" s="68">
        <v>17</v>
      </c>
    </row>
    <row r="447" spans="2:4" ht="20.25" thickBot="1" x14ac:dyDescent="0.3">
      <c r="B447" s="47" t="s">
        <v>2</v>
      </c>
      <c r="C447" s="205">
        <v>18</v>
      </c>
      <c r="D447" s="205">
        <v>19</v>
      </c>
    </row>
    <row r="448" spans="2:4" ht="20.25" thickBot="1" x14ac:dyDescent="0.3">
      <c r="B448" s="13" t="s">
        <v>95</v>
      </c>
      <c r="C448" s="68">
        <v>18</v>
      </c>
      <c r="D448" s="68">
        <v>20</v>
      </c>
    </row>
    <row r="449" spans="2:4" ht="20.25" thickBot="1" x14ac:dyDescent="0.3">
      <c r="B449" s="13" t="s">
        <v>96</v>
      </c>
      <c r="C449" s="68">
        <v>17</v>
      </c>
      <c r="D449" s="68">
        <v>18</v>
      </c>
    </row>
    <row r="450" spans="2:4" ht="20.25" thickBot="1" x14ac:dyDescent="0.3">
      <c r="B450" s="47" t="s">
        <v>3</v>
      </c>
      <c r="C450" s="205">
        <v>10</v>
      </c>
      <c r="D450" s="205">
        <v>10</v>
      </c>
    </row>
    <row r="451" spans="2:4" ht="20.25" thickBot="1" x14ac:dyDescent="0.3">
      <c r="B451" s="13" t="s">
        <v>210</v>
      </c>
      <c r="C451" s="68">
        <v>6</v>
      </c>
      <c r="D451" s="68">
        <v>6</v>
      </c>
    </row>
    <row r="452" spans="2:4" ht="20.25" thickBot="1" x14ac:dyDescent="0.3">
      <c r="B452" s="13" t="s">
        <v>211</v>
      </c>
      <c r="C452" s="68">
        <v>13</v>
      </c>
      <c r="D452" s="68">
        <v>14</v>
      </c>
    </row>
    <row r="454" spans="2:4" ht="20.25" thickBot="1" x14ac:dyDescent="0.3">
      <c r="B454" s="8" t="s">
        <v>854</v>
      </c>
    </row>
    <row r="455" spans="2:4" ht="20.25" thickBot="1" x14ac:dyDescent="0.3">
      <c r="B455" s="150" t="s">
        <v>155</v>
      </c>
      <c r="C455" s="64">
        <v>2016</v>
      </c>
      <c r="D455" s="64">
        <v>2017</v>
      </c>
    </row>
    <row r="456" spans="2:4" ht="39.75" thickBot="1" x14ac:dyDescent="0.3">
      <c r="B456" s="47" t="s">
        <v>506</v>
      </c>
      <c r="C456" s="61">
        <v>1101</v>
      </c>
      <c r="D456" s="61">
        <v>1335</v>
      </c>
    </row>
    <row r="457" spans="2:4" ht="20.25" thickBot="1" x14ac:dyDescent="0.3">
      <c r="B457" s="13" t="s">
        <v>507</v>
      </c>
      <c r="C457" s="215">
        <v>0.69899999999999995</v>
      </c>
      <c r="D457" s="215">
        <v>0.85199999999999998</v>
      </c>
    </row>
    <row r="458" spans="2:4" ht="20.25" thickBot="1" x14ac:dyDescent="0.3">
      <c r="B458" s="47" t="s">
        <v>214</v>
      </c>
      <c r="C458" s="62">
        <v>483</v>
      </c>
      <c r="D458" s="61">
        <v>1027</v>
      </c>
    </row>
    <row r="459" spans="2:4" ht="20.25" thickBot="1" x14ac:dyDescent="0.3">
      <c r="B459" s="13" t="s">
        <v>215</v>
      </c>
      <c r="C459" s="215">
        <v>0.307</v>
      </c>
      <c r="D459" s="215">
        <v>0.65500000000000003</v>
      </c>
    </row>
    <row r="460" spans="2:4" ht="20.25" thickBot="1" x14ac:dyDescent="0.3">
      <c r="B460" s="47" t="s">
        <v>216</v>
      </c>
      <c r="C460" s="61">
        <v>297769</v>
      </c>
      <c r="D460" s="61">
        <v>393376</v>
      </c>
    </row>
    <row r="461" spans="2:4" ht="19.5" x14ac:dyDescent="0.25">
      <c r="B461" s="8"/>
    </row>
    <row r="462" spans="2:4" ht="20.25" thickBot="1" x14ac:dyDescent="0.3">
      <c r="B462" s="8" t="s">
        <v>855</v>
      </c>
    </row>
    <row r="463" spans="2:4" ht="20.25" thickBot="1" x14ac:dyDescent="0.3">
      <c r="B463" s="213" t="s">
        <v>155</v>
      </c>
      <c r="C463" s="224">
        <v>2016</v>
      </c>
      <c r="D463" s="64">
        <v>2017</v>
      </c>
    </row>
    <row r="464" spans="2:4" ht="39.75" thickBot="1" x14ac:dyDescent="0.3">
      <c r="B464" s="218" t="s">
        <v>508</v>
      </c>
      <c r="C464" s="227"/>
      <c r="D464" s="216">
        <v>369</v>
      </c>
    </row>
    <row r="465" spans="2:9" ht="20.25" thickBot="1" x14ac:dyDescent="0.3">
      <c r="B465" s="220" t="s">
        <v>363</v>
      </c>
      <c r="C465" s="228"/>
      <c r="D465" s="215">
        <v>0.23499999999999999</v>
      </c>
    </row>
    <row r="466" spans="2:9" ht="39.75" thickBot="1" x14ac:dyDescent="0.3">
      <c r="B466" s="47" t="s">
        <v>509</v>
      </c>
      <c r="C466" s="214">
        <v>5587</v>
      </c>
      <c r="D466" s="214">
        <v>4557</v>
      </c>
    </row>
    <row r="467" spans="2:9" ht="20.25" thickBot="1" x14ac:dyDescent="0.3">
      <c r="B467" s="152" t="s">
        <v>133</v>
      </c>
      <c r="C467" s="59">
        <v>2918</v>
      </c>
      <c r="D467" s="59">
        <v>2253</v>
      </c>
    </row>
    <row r="468" spans="2:9" ht="20.25" thickBot="1" x14ac:dyDescent="0.3">
      <c r="B468" s="152" t="s">
        <v>134</v>
      </c>
      <c r="C468" s="59">
        <v>2669</v>
      </c>
      <c r="D468" s="59">
        <v>2304</v>
      </c>
    </row>
    <row r="469" spans="2:9" ht="20.25" thickBot="1" x14ac:dyDescent="0.3">
      <c r="B469" s="45" t="s">
        <v>62</v>
      </c>
      <c r="C469" s="229">
        <v>0.52229999999999999</v>
      </c>
      <c r="D469" s="229">
        <v>0.49440000000000001</v>
      </c>
    </row>
    <row r="470" spans="2:9" ht="20.25" thickBot="1" x14ac:dyDescent="0.3">
      <c r="B470" s="45" t="s">
        <v>63</v>
      </c>
      <c r="C470" s="229">
        <v>0.47770000000000001</v>
      </c>
      <c r="D470" s="229">
        <v>0.50560000000000005</v>
      </c>
    </row>
    <row r="471" spans="2:9" ht="39.75" thickBot="1" x14ac:dyDescent="0.3">
      <c r="B471" s="47" t="s">
        <v>221</v>
      </c>
      <c r="C471" s="61">
        <v>1105</v>
      </c>
      <c r="D471" s="61">
        <v>1592</v>
      </c>
    </row>
    <row r="472" spans="2:9" ht="20.25" thickBot="1" x14ac:dyDescent="0.3">
      <c r="B472" s="152" t="s">
        <v>4</v>
      </c>
      <c r="C472" s="56">
        <v>822</v>
      </c>
      <c r="D472" s="59">
        <v>1142</v>
      </c>
    </row>
    <row r="473" spans="2:9" ht="20.25" thickBot="1" x14ac:dyDescent="0.3">
      <c r="B473" s="152" t="s">
        <v>5</v>
      </c>
      <c r="C473" s="56">
        <v>283</v>
      </c>
      <c r="D473" s="56">
        <v>450</v>
      </c>
    </row>
    <row r="474" spans="2:9" ht="20.25" thickBot="1" x14ac:dyDescent="0.3">
      <c r="B474" s="45" t="s">
        <v>222</v>
      </c>
      <c r="C474" s="229">
        <v>0.74390000000000001</v>
      </c>
      <c r="D474" s="229">
        <v>0.71730000000000005</v>
      </c>
    </row>
    <row r="475" spans="2:9" ht="20.25" thickBot="1" x14ac:dyDescent="0.3">
      <c r="B475" s="45" t="s">
        <v>223</v>
      </c>
      <c r="C475" s="229">
        <v>0.25609999999999999</v>
      </c>
      <c r="D475" s="229">
        <v>0.28270000000000001</v>
      </c>
    </row>
    <row r="477" spans="2:9" ht="20.25" thickBot="1" x14ac:dyDescent="0.3">
      <c r="B477" s="8" t="s">
        <v>856</v>
      </c>
    </row>
    <row r="478" spans="2:9" ht="18" thickBot="1" x14ac:dyDescent="0.3">
      <c r="B478" s="428" t="s">
        <v>28</v>
      </c>
      <c r="C478" s="416" t="s">
        <v>224</v>
      </c>
      <c r="D478" s="417"/>
      <c r="E478" s="417"/>
      <c r="F478" s="417"/>
      <c r="G478" s="417"/>
      <c r="H478" s="418"/>
      <c r="I478" s="426" t="s">
        <v>510</v>
      </c>
    </row>
    <row r="479" spans="2:9" ht="35.25" thickBot="1" x14ac:dyDescent="0.3">
      <c r="B479" s="429"/>
      <c r="C479" s="230" t="s">
        <v>226</v>
      </c>
      <c r="D479" s="230" t="s">
        <v>227</v>
      </c>
      <c r="E479" s="230" t="s">
        <v>228</v>
      </c>
      <c r="F479" s="230" t="s">
        <v>511</v>
      </c>
      <c r="G479" s="230" t="s">
        <v>230</v>
      </c>
      <c r="H479" s="230" t="s">
        <v>231</v>
      </c>
      <c r="I479" s="427"/>
    </row>
    <row r="480" spans="2:9" ht="20.25" thickBot="1" x14ac:dyDescent="0.3">
      <c r="B480" s="231" t="s">
        <v>403</v>
      </c>
      <c r="C480" s="101">
        <v>185</v>
      </c>
      <c r="D480" s="101">
        <v>447</v>
      </c>
      <c r="E480" s="101">
        <v>57</v>
      </c>
      <c r="F480" s="101">
        <v>581</v>
      </c>
      <c r="G480" s="101">
        <v>74</v>
      </c>
      <c r="H480" s="101">
        <v>31</v>
      </c>
      <c r="I480" s="100">
        <v>1375</v>
      </c>
    </row>
    <row r="481" spans="2:9" ht="20.25" thickBot="1" x14ac:dyDescent="0.3">
      <c r="B481" s="231" t="s">
        <v>404</v>
      </c>
      <c r="C481" s="101">
        <v>123</v>
      </c>
      <c r="D481" s="101">
        <v>293</v>
      </c>
      <c r="E481" s="101">
        <v>47</v>
      </c>
      <c r="F481" s="101">
        <v>402</v>
      </c>
      <c r="G481" s="101">
        <v>84</v>
      </c>
      <c r="H481" s="101">
        <v>40</v>
      </c>
      <c r="I481" s="101">
        <v>989</v>
      </c>
    </row>
    <row r="482" spans="2:9" ht="20.25" thickBot="1" x14ac:dyDescent="0.3">
      <c r="B482" s="231" t="s">
        <v>405</v>
      </c>
      <c r="C482" s="101">
        <v>82</v>
      </c>
      <c r="D482" s="101">
        <v>264</v>
      </c>
      <c r="E482" s="101">
        <v>30</v>
      </c>
      <c r="F482" s="101">
        <v>418</v>
      </c>
      <c r="G482" s="101">
        <v>69</v>
      </c>
      <c r="H482" s="101">
        <v>31</v>
      </c>
      <c r="I482" s="101">
        <v>894</v>
      </c>
    </row>
    <row r="483" spans="2:9" ht="20.25" thickBot="1" x14ac:dyDescent="0.3">
      <c r="B483" s="231" t="s">
        <v>406</v>
      </c>
      <c r="C483" s="101">
        <v>77</v>
      </c>
      <c r="D483" s="101">
        <v>161</v>
      </c>
      <c r="E483" s="101">
        <v>31</v>
      </c>
      <c r="F483" s="101">
        <v>210</v>
      </c>
      <c r="G483" s="101">
        <v>24</v>
      </c>
      <c r="H483" s="101">
        <v>33</v>
      </c>
      <c r="I483" s="101">
        <v>536</v>
      </c>
    </row>
    <row r="484" spans="2:9" ht="20.25" thickBot="1" x14ac:dyDescent="0.3">
      <c r="B484" s="231" t="s">
        <v>407</v>
      </c>
      <c r="C484" s="101">
        <v>28</v>
      </c>
      <c r="D484" s="101">
        <v>80</v>
      </c>
      <c r="E484" s="101">
        <v>25</v>
      </c>
      <c r="F484" s="101">
        <v>210</v>
      </c>
      <c r="G484" s="101">
        <v>19</v>
      </c>
      <c r="H484" s="101">
        <v>20</v>
      </c>
      <c r="I484" s="101">
        <v>382</v>
      </c>
    </row>
    <row r="485" spans="2:9" ht="20.25" thickBot="1" x14ac:dyDescent="0.3">
      <c r="B485" s="231" t="s">
        <v>408</v>
      </c>
      <c r="C485" s="101">
        <v>47</v>
      </c>
      <c r="D485" s="101">
        <v>93</v>
      </c>
      <c r="E485" s="101">
        <v>16</v>
      </c>
      <c r="F485" s="101">
        <v>177</v>
      </c>
      <c r="G485" s="101">
        <v>16</v>
      </c>
      <c r="H485" s="101">
        <v>32</v>
      </c>
      <c r="I485" s="101">
        <v>381</v>
      </c>
    </row>
    <row r="486" spans="2:9" ht="20.25" thickBot="1" x14ac:dyDescent="0.3">
      <c r="B486" s="232" t="s">
        <v>225</v>
      </c>
      <c r="C486" s="233">
        <v>542</v>
      </c>
      <c r="D486" s="234">
        <v>1338</v>
      </c>
      <c r="E486" s="233">
        <v>206</v>
      </c>
      <c r="F486" s="234">
        <v>1998</v>
      </c>
      <c r="G486" s="233">
        <v>286</v>
      </c>
      <c r="H486" s="233">
        <v>187</v>
      </c>
      <c r="I486" s="234">
        <v>4557</v>
      </c>
    </row>
    <row r="487" spans="2:9" ht="19.5" x14ac:dyDescent="0.25">
      <c r="B487" s="235"/>
    </row>
    <row r="488" spans="2:9" ht="20.25" thickBot="1" x14ac:dyDescent="0.3">
      <c r="B488" s="8" t="s">
        <v>857</v>
      </c>
    </row>
    <row r="489" spans="2:9" ht="20.25" thickBot="1" x14ac:dyDescent="0.3">
      <c r="B489" s="377" t="s">
        <v>28</v>
      </c>
      <c r="C489" s="379">
        <v>2016</v>
      </c>
      <c r="D489" s="380"/>
      <c r="E489" s="381"/>
      <c r="F489" s="386">
        <v>2017</v>
      </c>
      <c r="G489" s="380"/>
      <c r="H489" s="381"/>
    </row>
    <row r="490" spans="2:9" ht="20.25" thickBot="1" x14ac:dyDescent="0.3">
      <c r="B490" s="385"/>
      <c r="C490" s="20" t="s">
        <v>133</v>
      </c>
      <c r="D490" s="20" t="s">
        <v>134</v>
      </c>
      <c r="E490" s="20" t="s">
        <v>6</v>
      </c>
      <c r="F490" s="20" t="s">
        <v>133</v>
      </c>
      <c r="G490" s="20" t="s">
        <v>134</v>
      </c>
      <c r="H490" s="20" t="s">
        <v>6</v>
      </c>
    </row>
    <row r="491" spans="2:9" ht="20.25" thickBot="1" x14ac:dyDescent="0.3">
      <c r="B491" s="81" t="s">
        <v>403</v>
      </c>
      <c r="C491" s="53">
        <v>716</v>
      </c>
      <c r="D491" s="53">
        <v>698</v>
      </c>
      <c r="E491" s="23">
        <v>1414</v>
      </c>
      <c r="F491" s="53">
        <v>668</v>
      </c>
      <c r="G491" s="53">
        <v>707</v>
      </c>
      <c r="H491" s="23">
        <v>1375</v>
      </c>
    </row>
    <row r="492" spans="2:9" ht="20.25" thickBot="1" x14ac:dyDescent="0.3">
      <c r="B492" s="81" t="s">
        <v>404</v>
      </c>
      <c r="C492" s="53">
        <v>723</v>
      </c>
      <c r="D492" s="53">
        <v>680</v>
      </c>
      <c r="E492" s="23">
        <v>1403</v>
      </c>
      <c r="F492" s="53">
        <v>483</v>
      </c>
      <c r="G492" s="53">
        <v>506</v>
      </c>
      <c r="H492" s="53">
        <v>989</v>
      </c>
    </row>
    <row r="493" spans="2:9" ht="20.25" thickBot="1" x14ac:dyDescent="0.3">
      <c r="B493" s="81" t="s">
        <v>405</v>
      </c>
      <c r="C493" s="53">
        <v>482</v>
      </c>
      <c r="D493" s="53">
        <v>495</v>
      </c>
      <c r="E493" s="53">
        <v>977</v>
      </c>
      <c r="F493" s="53">
        <v>430</v>
      </c>
      <c r="G493" s="53">
        <v>464</v>
      </c>
      <c r="H493" s="53">
        <v>894</v>
      </c>
    </row>
    <row r="494" spans="2:9" ht="20.25" thickBot="1" x14ac:dyDescent="0.3">
      <c r="B494" s="81" t="s">
        <v>406</v>
      </c>
      <c r="C494" s="53">
        <v>384</v>
      </c>
      <c r="D494" s="53">
        <v>325</v>
      </c>
      <c r="E494" s="53">
        <v>709</v>
      </c>
      <c r="F494" s="53">
        <v>261</v>
      </c>
      <c r="G494" s="53">
        <v>275</v>
      </c>
      <c r="H494" s="53">
        <v>536</v>
      </c>
    </row>
    <row r="495" spans="2:9" ht="20.25" thickBot="1" x14ac:dyDescent="0.3">
      <c r="B495" s="81" t="s">
        <v>407</v>
      </c>
      <c r="C495" s="53">
        <v>308</v>
      </c>
      <c r="D495" s="53">
        <v>244</v>
      </c>
      <c r="E495" s="53">
        <v>552</v>
      </c>
      <c r="F495" s="53">
        <v>201</v>
      </c>
      <c r="G495" s="53">
        <v>181</v>
      </c>
      <c r="H495" s="53">
        <v>382</v>
      </c>
    </row>
    <row r="496" spans="2:9" ht="20.25" thickBot="1" x14ac:dyDescent="0.3">
      <c r="B496" s="81" t="s">
        <v>408</v>
      </c>
      <c r="C496" s="53">
        <v>305</v>
      </c>
      <c r="D496" s="53">
        <v>227</v>
      </c>
      <c r="E496" s="53">
        <v>532</v>
      </c>
      <c r="F496" s="53">
        <v>210</v>
      </c>
      <c r="G496" s="53">
        <v>171</v>
      </c>
      <c r="H496" s="53">
        <v>381</v>
      </c>
    </row>
    <row r="497" spans="2:8" ht="20.25" thickBot="1" x14ac:dyDescent="0.3">
      <c r="B497" s="111" t="s">
        <v>6</v>
      </c>
      <c r="C497" s="110">
        <v>2918</v>
      </c>
      <c r="D497" s="110">
        <v>2669</v>
      </c>
      <c r="E497" s="110">
        <v>5587</v>
      </c>
      <c r="F497" s="110">
        <v>2253</v>
      </c>
      <c r="G497" s="110">
        <v>2304</v>
      </c>
      <c r="H497" s="110">
        <v>4557</v>
      </c>
    </row>
    <row r="498" spans="2:8" ht="19.5" x14ac:dyDescent="0.25">
      <c r="B498" s="8"/>
    </row>
    <row r="499" spans="2:8" ht="20.25" thickBot="1" x14ac:dyDescent="0.3">
      <c r="B499" s="8" t="s">
        <v>756</v>
      </c>
    </row>
    <row r="500" spans="2:8" ht="20.25" thickBot="1" x14ac:dyDescent="0.3">
      <c r="B500" s="394" t="s">
        <v>735</v>
      </c>
      <c r="C500" s="387" t="s">
        <v>98</v>
      </c>
      <c r="D500" s="388"/>
      <c r="E500" s="387" t="s">
        <v>114</v>
      </c>
      <c r="F500" s="388"/>
    </row>
    <row r="501" spans="2:8" ht="20.25" thickBot="1" x14ac:dyDescent="0.3">
      <c r="B501" s="400"/>
      <c r="C501" s="301">
        <v>2016</v>
      </c>
      <c r="D501" s="301">
        <v>2017</v>
      </c>
      <c r="E501" s="301">
        <v>2016</v>
      </c>
      <c r="F501" s="301">
        <v>2017</v>
      </c>
    </row>
    <row r="502" spans="2:8" ht="20.25" thickBot="1" x14ac:dyDescent="0.3">
      <c r="B502" s="40" t="s">
        <v>711</v>
      </c>
      <c r="C502" s="21">
        <v>39</v>
      </c>
      <c r="D502" s="21">
        <v>39</v>
      </c>
      <c r="E502" s="21">
        <v>456</v>
      </c>
      <c r="F502" s="21">
        <v>454</v>
      </c>
    </row>
    <row r="503" spans="2:8" ht="20.25" thickBot="1" x14ac:dyDescent="0.3">
      <c r="B503" s="40" t="s">
        <v>712</v>
      </c>
      <c r="C503" s="21">
        <v>51</v>
      </c>
      <c r="D503" s="21">
        <v>50</v>
      </c>
      <c r="E503" s="21">
        <v>572</v>
      </c>
      <c r="F503" s="21">
        <v>575</v>
      </c>
    </row>
    <row r="504" spans="2:8" ht="20.25" thickBot="1" x14ac:dyDescent="0.3">
      <c r="B504" s="40" t="s">
        <v>736</v>
      </c>
      <c r="C504" s="21">
        <v>55</v>
      </c>
      <c r="D504" s="21">
        <v>56</v>
      </c>
      <c r="E504" s="21">
        <v>542</v>
      </c>
      <c r="F504" s="21">
        <v>571</v>
      </c>
    </row>
    <row r="505" spans="2:8" ht="20.25" thickBot="1" x14ac:dyDescent="0.3">
      <c r="B505" s="40" t="s">
        <v>737</v>
      </c>
      <c r="C505" s="21">
        <v>61</v>
      </c>
      <c r="D505" s="21">
        <v>60</v>
      </c>
      <c r="E505" s="21">
        <v>685</v>
      </c>
      <c r="F505" s="21">
        <v>698</v>
      </c>
    </row>
    <row r="506" spans="2:8" ht="20.25" thickBot="1" x14ac:dyDescent="0.3">
      <c r="B506" s="40" t="s">
        <v>738</v>
      </c>
      <c r="C506" s="21">
        <v>51</v>
      </c>
      <c r="D506" s="21">
        <v>53</v>
      </c>
      <c r="E506" s="21">
        <v>601</v>
      </c>
      <c r="F506" s="21">
        <v>617</v>
      </c>
    </row>
    <row r="507" spans="2:8" ht="20.25" thickBot="1" x14ac:dyDescent="0.3">
      <c r="B507" s="40" t="s">
        <v>739</v>
      </c>
      <c r="C507" s="21">
        <v>48</v>
      </c>
      <c r="D507" s="21">
        <v>48</v>
      </c>
      <c r="E507" s="21">
        <v>513</v>
      </c>
      <c r="F507" s="21">
        <v>518</v>
      </c>
    </row>
    <row r="508" spans="2:8" ht="20.25" thickBot="1" x14ac:dyDescent="0.3">
      <c r="B508" s="40" t="s">
        <v>740</v>
      </c>
      <c r="C508" s="21">
        <v>46</v>
      </c>
      <c r="D508" s="21">
        <v>46</v>
      </c>
      <c r="E508" s="21">
        <v>458</v>
      </c>
      <c r="F508" s="21">
        <v>469</v>
      </c>
    </row>
    <row r="509" spans="2:8" ht="20.25" thickBot="1" x14ac:dyDescent="0.3">
      <c r="B509" s="40" t="s">
        <v>713</v>
      </c>
      <c r="C509" s="21">
        <v>54</v>
      </c>
      <c r="D509" s="21">
        <v>52</v>
      </c>
      <c r="E509" s="21">
        <v>623</v>
      </c>
      <c r="F509" s="21">
        <v>584</v>
      </c>
    </row>
    <row r="510" spans="2:8" ht="20.25" thickBot="1" x14ac:dyDescent="0.3">
      <c r="B510" s="11" t="s">
        <v>714</v>
      </c>
      <c r="C510" s="70">
        <v>405</v>
      </c>
      <c r="D510" s="70">
        <v>404</v>
      </c>
      <c r="E510" s="69">
        <v>4450</v>
      </c>
      <c r="F510" s="69">
        <v>4486</v>
      </c>
    </row>
    <row r="511" spans="2:8" ht="20.25" thickBot="1" x14ac:dyDescent="0.3">
      <c r="B511" s="40" t="s">
        <v>741</v>
      </c>
      <c r="C511" s="21">
        <v>60</v>
      </c>
      <c r="D511" s="41">
        <v>59</v>
      </c>
      <c r="E511" s="21">
        <v>573</v>
      </c>
      <c r="F511" s="41">
        <v>592</v>
      </c>
    </row>
    <row r="512" spans="2:8" ht="20.25" thickBot="1" x14ac:dyDescent="0.3">
      <c r="B512" s="40" t="s">
        <v>742</v>
      </c>
      <c r="C512" s="21">
        <v>49</v>
      </c>
      <c r="D512" s="41">
        <v>49</v>
      </c>
      <c r="E512" s="21">
        <v>458</v>
      </c>
      <c r="F512" s="41">
        <v>462</v>
      </c>
    </row>
    <row r="513" spans="2:6" ht="20.25" thickBot="1" x14ac:dyDescent="0.3">
      <c r="B513" s="40" t="s">
        <v>743</v>
      </c>
      <c r="C513" s="21">
        <v>45</v>
      </c>
      <c r="D513" s="41">
        <v>44</v>
      </c>
      <c r="E513" s="21">
        <v>519</v>
      </c>
      <c r="F513" s="41">
        <v>505</v>
      </c>
    </row>
    <row r="514" spans="2:6" ht="20.25" thickBot="1" x14ac:dyDescent="0.3">
      <c r="B514" s="40" t="s">
        <v>715</v>
      </c>
      <c r="C514" s="21">
        <v>58</v>
      </c>
      <c r="D514" s="41">
        <v>57</v>
      </c>
      <c r="E514" s="21">
        <v>633</v>
      </c>
      <c r="F514" s="41">
        <v>634</v>
      </c>
    </row>
    <row r="515" spans="2:6" ht="20.25" thickBot="1" x14ac:dyDescent="0.3">
      <c r="B515" s="40" t="s">
        <v>716</v>
      </c>
      <c r="C515" s="21">
        <v>54</v>
      </c>
      <c r="D515" s="41">
        <v>54</v>
      </c>
      <c r="E515" s="21">
        <v>625</v>
      </c>
      <c r="F515" s="41">
        <v>628</v>
      </c>
    </row>
    <row r="516" spans="2:6" ht="20.25" thickBot="1" x14ac:dyDescent="0.3">
      <c r="B516" s="40" t="s">
        <v>744</v>
      </c>
      <c r="C516" s="21">
        <v>62</v>
      </c>
      <c r="D516" s="41">
        <v>62</v>
      </c>
      <c r="E516" s="21">
        <v>635</v>
      </c>
      <c r="F516" s="41">
        <v>646</v>
      </c>
    </row>
    <row r="517" spans="2:6" ht="20.25" thickBot="1" x14ac:dyDescent="0.3">
      <c r="B517" s="40" t="s">
        <v>745</v>
      </c>
      <c r="C517" s="21">
        <v>48</v>
      </c>
      <c r="D517" s="41">
        <v>48</v>
      </c>
      <c r="E517" s="21">
        <v>465</v>
      </c>
      <c r="F517" s="41">
        <v>482</v>
      </c>
    </row>
    <row r="518" spans="2:6" ht="20.25" thickBot="1" x14ac:dyDescent="0.3">
      <c r="B518" s="11" t="s">
        <v>717</v>
      </c>
      <c r="C518" s="70">
        <v>376</v>
      </c>
      <c r="D518" s="70">
        <v>373</v>
      </c>
      <c r="E518" s="69">
        <v>3908</v>
      </c>
      <c r="F518" s="69">
        <v>3949</v>
      </c>
    </row>
    <row r="519" spans="2:6" ht="20.25" thickBot="1" x14ac:dyDescent="0.3">
      <c r="B519" s="40" t="s">
        <v>718</v>
      </c>
      <c r="C519" s="21">
        <v>43</v>
      </c>
      <c r="D519" s="41">
        <v>43</v>
      </c>
      <c r="E519" s="21">
        <v>523</v>
      </c>
      <c r="F519" s="41">
        <v>538</v>
      </c>
    </row>
    <row r="520" spans="2:6" ht="20.25" thickBot="1" x14ac:dyDescent="0.3">
      <c r="B520" s="40" t="s">
        <v>719</v>
      </c>
      <c r="C520" s="21">
        <v>55</v>
      </c>
      <c r="D520" s="41">
        <v>59</v>
      </c>
      <c r="E520" s="21">
        <v>668</v>
      </c>
      <c r="F520" s="41">
        <v>685</v>
      </c>
    </row>
    <row r="521" spans="2:6" ht="20.25" thickBot="1" x14ac:dyDescent="0.3">
      <c r="B521" s="40" t="s">
        <v>720</v>
      </c>
      <c r="C521" s="21">
        <v>46</v>
      </c>
      <c r="D521" s="41">
        <v>47</v>
      </c>
      <c r="E521" s="21">
        <v>520</v>
      </c>
      <c r="F521" s="41">
        <v>525</v>
      </c>
    </row>
    <row r="522" spans="2:6" ht="20.25" thickBot="1" x14ac:dyDescent="0.3">
      <c r="B522" s="40" t="s">
        <v>746</v>
      </c>
      <c r="C522" s="21">
        <v>52</v>
      </c>
      <c r="D522" s="41">
        <v>51</v>
      </c>
      <c r="E522" s="21">
        <v>456</v>
      </c>
      <c r="F522" s="41">
        <v>1047</v>
      </c>
    </row>
    <row r="523" spans="2:6" ht="20.25" thickBot="1" x14ac:dyDescent="0.3">
      <c r="B523" s="40" t="s">
        <v>747</v>
      </c>
      <c r="C523" s="21">
        <v>55</v>
      </c>
      <c r="D523" s="41">
        <v>55</v>
      </c>
      <c r="E523" s="21">
        <v>523</v>
      </c>
      <c r="F523" s="41">
        <v>531</v>
      </c>
    </row>
    <row r="524" spans="2:6" ht="20.25" thickBot="1" x14ac:dyDescent="0.3">
      <c r="B524" s="40" t="s">
        <v>721</v>
      </c>
      <c r="C524" s="21">
        <v>54</v>
      </c>
      <c r="D524" s="41">
        <v>53</v>
      </c>
      <c r="E524" s="21">
        <v>588</v>
      </c>
      <c r="F524" s="41">
        <v>606</v>
      </c>
    </row>
    <row r="525" spans="2:6" ht="20.25" thickBot="1" x14ac:dyDescent="0.3">
      <c r="B525" s="40" t="s">
        <v>722</v>
      </c>
      <c r="C525" s="21">
        <v>55</v>
      </c>
      <c r="D525" s="41">
        <v>56</v>
      </c>
      <c r="E525" s="21">
        <v>517</v>
      </c>
      <c r="F525" s="41">
        <v>543</v>
      </c>
    </row>
    <row r="526" spans="2:6" ht="20.25" thickBot="1" x14ac:dyDescent="0.3">
      <c r="B526" s="11" t="s">
        <v>723</v>
      </c>
      <c r="C526" s="70">
        <v>360</v>
      </c>
      <c r="D526" s="70">
        <v>364</v>
      </c>
      <c r="E526" s="69">
        <v>3795</v>
      </c>
      <c r="F526" s="69">
        <v>4475</v>
      </c>
    </row>
    <row r="527" spans="2:6" ht="20.25" thickBot="1" x14ac:dyDescent="0.3">
      <c r="B527" s="40" t="s">
        <v>748</v>
      </c>
      <c r="C527" s="21">
        <v>44</v>
      </c>
      <c r="D527" s="41">
        <v>44</v>
      </c>
      <c r="E527" s="21">
        <v>517</v>
      </c>
      <c r="F527" s="41">
        <v>548</v>
      </c>
    </row>
    <row r="528" spans="2:6" ht="20.25" thickBot="1" x14ac:dyDescent="0.3">
      <c r="B528" s="40" t="s">
        <v>724</v>
      </c>
      <c r="C528" s="21">
        <v>57</v>
      </c>
      <c r="D528" s="41">
        <v>56</v>
      </c>
      <c r="E528" s="21">
        <v>580</v>
      </c>
      <c r="F528" s="41">
        <v>576</v>
      </c>
    </row>
    <row r="529" spans="2:8" ht="20.25" thickBot="1" x14ac:dyDescent="0.3">
      <c r="B529" s="40" t="s">
        <v>725</v>
      </c>
      <c r="C529" s="21">
        <v>77</v>
      </c>
      <c r="D529" s="41">
        <v>76</v>
      </c>
      <c r="E529" s="21">
        <v>736</v>
      </c>
      <c r="F529" s="41">
        <v>741</v>
      </c>
    </row>
    <row r="530" spans="2:8" ht="20.25" thickBot="1" x14ac:dyDescent="0.3">
      <c r="B530" s="40" t="s">
        <v>749</v>
      </c>
      <c r="C530" s="21">
        <v>54</v>
      </c>
      <c r="D530" s="41">
        <v>54</v>
      </c>
      <c r="E530" s="21">
        <v>608</v>
      </c>
      <c r="F530" s="41">
        <v>614</v>
      </c>
    </row>
    <row r="531" spans="2:8" ht="20.25" thickBot="1" x14ac:dyDescent="0.3">
      <c r="B531" s="40" t="s">
        <v>750</v>
      </c>
      <c r="C531" s="21">
        <v>67</v>
      </c>
      <c r="D531" s="41">
        <v>66</v>
      </c>
      <c r="E531" s="21">
        <v>582</v>
      </c>
      <c r="F531" s="41">
        <v>578</v>
      </c>
    </row>
    <row r="532" spans="2:8" ht="20.25" thickBot="1" x14ac:dyDescent="0.3">
      <c r="B532" s="11" t="s">
        <v>726</v>
      </c>
      <c r="C532" s="70">
        <v>299</v>
      </c>
      <c r="D532" s="70">
        <v>296</v>
      </c>
      <c r="E532" s="69">
        <v>3023</v>
      </c>
      <c r="F532" s="69">
        <v>3057</v>
      </c>
    </row>
    <row r="533" spans="2:8" ht="20.25" thickBot="1" x14ac:dyDescent="0.3">
      <c r="B533" s="40" t="s">
        <v>727</v>
      </c>
      <c r="C533" s="21">
        <v>60</v>
      </c>
      <c r="D533" s="41">
        <v>54</v>
      </c>
      <c r="E533" s="21">
        <v>631</v>
      </c>
      <c r="F533" s="41">
        <v>617</v>
      </c>
    </row>
    <row r="534" spans="2:8" ht="20.25" thickBot="1" x14ac:dyDescent="0.3">
      <c r="B534" s="40" t="s">
        <v>728</v>
      </c>
      <c r="C534" s="21">
        <v>41</v>
      </c>
      <c r="D534" s="41">
        <v>42</v>
      </c>
      <c r="E534" s="21">
        <v>570</v>
      </c>
      <c r="F534" s="41">
        <v>580</v>
      </c>
    </row>
    <row r="535" spans="2:8" ht="20.25" thickBot="1" x14ac:dyDescent="0.3">
      <c r="B535" s="40" t="s">
        <v>729</v>
      </c>
      <c r="C535" s="21">
        <v>34</v>
      </c>
      <c r="D535" s="41">
        <v>34</v>
      </c>
      <c r="E535" s="21">
        <v>420</v>
      </c>
      <c r="F535" s="41">
        <v>397</v>
      </c>
    </row>
    <row r="536" spans="2:8" ht="20.25" thickBot="1" x14ac:dyDescent="0.3">
      <c r="B536" s="11" t="s">
        <v>730</v>
      </c>
      <c r="C536" s="70">
        <v>135</v>
      </c>
      <c r="D536" s="70">
        <v>130</v>
      </c>
      <c r="E536" s="69">
        <v>1621</v>
      </c>
      <c r="F536" s="69">
        <v>1594</v>
      </c>
    </row>
    <row r="537" spans="2:8" ht="20.25" thickBot="1" x14ac:dyDescent="0.3">
      <c r="B537" s="71" t="s">
        <v>731</v>
      </c>
      <c r="C537" s="302">
        <v>1575</v>
      </c>
      <c r="D537" s="302">
        <v>1567</v>
      </c>
      <c r="E537" s="302">
        <v>16797</v>
      </c>
      <c r="F537" s="302">
        <v>17561</v>
      </c>
    </row>
    <row r="539" spans="2:8" ht="20.25" thickBot="1" x14ac:dyDescent="0.3">
      <c r="B539" s="8" t="s">
        <v>757</v>
      </c>
    </row>
    <row r="540" spans="2:8" ht="20.25" thickBot="1" x14ac:dyDescent="0.3">
      <c r="B540" s="394" t="s">
        <v>735</v>
      </c>
      <c r="C540" s="387">
        <v>2016</v>
      </c>
      <c r="D540" s="404"/>
      <c r="E540" s="405"/>
      <c r="F540" s="406">
        <v>2017</v>
      </c>
      <c r="G540" s="404"/>
      <c r="H540" s="405"/>
    </row>
    <row r="541" spans="2:8" ht="20.25" thickBot="1" x14ac:dyDescent="0.3">
      <c r="B541" s="400"/>
      <c r="C541" s="39" t="s">
        <v>4</v>
      </c>
      <c r="D541" s="39" t="s">
        <v>5</v>
      </c>
      <c r="E541" s="39" t="s">
        <v>6</v>
      </c>
      <c r="F541" s="39" t="s">
        <v>4</v>
      </c>
      <c r="G541" s="39" t="s">
        <v>5</v>
      </c>
      <c r="H541" s="39" t="s">
        <v>6</v>
      </c>
    </row>
    <row r="542" spans="2:8" ht="20.25" thickBot="1" x14ac:dyDescent="0.3">
      <c r="B542" s="40" t="s">
        <v>711</v>
      </c>
      <c r="C542" s="22">
        <v>6393</v>
      </c>
      <c r="D542" s="22">
        <v>7560</v>
      </c>
      <c r="E542" s="22">
        <v>13953</v>
      </c>
      <c r="F542" s="21">
        <v>6956</v>
      </c>
      <c r="G542" s="21">
        <v>8002</v>
      </c>
      <c r="H542" s="22">
        <v>14958</v>
      </c>
    </row>
    <row r="543" spans="2:8" ht="20.25" thickBot="1" x14ac:dyDescent="0.3">
      <c r="B543" s="40" t="s">
        <v>712</v>
      </c>
      <c r="C543" s="22">
        <v>7923</v>
      </c>
      <c r="D543" s="22">
        <v>9043</v>
      </c>
      <c r="E543" s="22">
        <v>16966</v>
      </c>
      <c r="F543" s="22">
        <v>7994</v>
      </c>
      <c r="G543" s="22">
        <v>9649</v>
      </c>
      <c r="H543" s="22">
        <v>17643</v>
      </c>
    </row>
    <row r="544" spans="2:8" ht="20.25" thickBot="1" x14ac:dyDescent="0.3">
      <c r="B544" s="40" t="s">
        <v>736</v>
      </c>
      <c r="C544" s="22">
        <v>8034</v>
      </c>
      <c r="D544" s="22">
        <v>10456</v>
      </c>
      <c r="E544" s="22">
        <v>18490</v>
      </c>
      <c r="F544" s="22">
        <v>9050</v>
      </c>
      <c r="G544" s="22">
        <v>11434</v>
      </c>
      <c r="H544" s="22">
        <v>20484</v>
      </c>
    </row>
    <row r="545" spans="2:8" ht="20.25" thickBot="1" x14ac:dyDescent="0.3">
      <c r="B545" s="40" t="s">
        <v>737</v>
      </c>
      <c r="C545" s="22">
        <v>10476</v>
      </c>
      <c r="D545" s="22">
        <v>11751</v>
      </c>
      <c r="E545" s="22">
        <v>22227</v>
      </c>
      <c r="F545" s="22">
        <v>11493</v>
      </c>
      <c r="G545" s="22">
        <v>12735</v>
      </c>
      <c r="H545" s="22">
        <v>24228</v>
      </c>
    </row>
    <row r="546" spans="2:8" ht="20.25" thickBot="1" x14ac:dyDescent="0.3">
      <c r="B546" s="40" t="s">
        <v>738</v>
      </c>
      <c r="C546" s="22">
        <v>8447</v>
      </c>
      <c r="D546" s="22">
        <v>10060</v>
      </c>
      <c r="E546" s="22">
        <v>18507</v>
      </c>
      <c r="F546" s="22">
        <v>9097</v>
      </c>
      <c r="G546" s="22">
        <v>10960</v>
      </c>
      <c r="H546" s="22">
        <v>20057</v>
      </c>
    </row>
    <row r="547" spans="2:8" ht="20.25" thickBot="1" x14ac:dyDescent="0.3">
      <c r="B547" s="40" t="s">
        <v>739</v>
      </c>
      <c r="C547" s="22">
        <v>9539</v>
      </c>
      <c r="D547" s="22">
        <v>8745</v>
      </c>
      <c r="E547" s="22">
        <v>18284</v>
      </c>
      <c r="F547" s="22">
        <v>9958</v>
      </c>
      <c r="G547" s="22">
        <v>9877</v>
      </c>
      <c r="H547" s="22">
        <v>19835</v>
      </c>
    </row>
    <row r="548" spans="2:8" ht="20.25" thickBot="1" x14ac:dyDescent="0.3">
      <c r="B548" s="40" t="s">
        <v>740</v>
      </c>
      <c r="C548" s="22">
        <v>7451</v>
      </c>
      <c r="D548" s="22">
        <v>8701</v>
      </c>
      <c r="E548" s="22">
        <v>16152</v>
      </c>
      <c r="F548" s="22">
        <v>7768</v>
      </c>
      <c r="G548" s="22">
        <v>9544</v>
      </c>
      <c r="H548" s="22">
        <v>17312</v>
      </c>
    </row>
    <row r="549" spans="2:8" ht="20.25" thickBot="1" x14ac:dyDescent="0.3">
      <c r="B549" s="40" t="s">
        <v>713</v>
      </c>
      <c r="C549" s="22">
        <v>10009</v>
      </c>
      <c r="D549" s="22">
        <v>11283</v>
      </c>
      <c r="E549" s="22">
        <v>21292</v>
      </c>
      <c r="F549" s="22">
        <v>10178</v>
      </c>
      <c r="G549" s="22">
        <v>11591</v>
      </c>
      <c r="H549" s="22">
        <v>21769</v>
      </c>
    </row>
    <row r="550" spans="2:8" ht="20.25" thickBot="1" x14ac:dyDescent="0.3">
      <c r="B550" s="11" t="s">
        <v>714</v>
      </c>
      <c r="C550" s="66">
        <v>68272</v>
      </c>
      <c r="D550" s="66">
        <v>77599</v>
      </c>
      <c r="E550" s="66">
        <v>145871</v>
      </c>
      <c r="F550" s="66">
        <v>72494</v>
      </c>
      <c r="G550" s="66">
        <v>83792</v>
      </c>
      <c r="H550" s="66">
        <v>156286</v>
      </c>
    </row>
    <row r="551" spans="2:8" ht="20.25" thickBot="1" x14ac:dyDescent="0.3">
      <c r="B551" s="40" t="s">
        <v>741</v>
      </c>
      <c r="C551" s="22">
        <v>9404</v>
      </c>
      <c r="D551" s="22">
        <v>11367</v>
      </c>
      <c r="E551" s="22">
        <v>20771</v>
      </c>
      <c r="F551" s="72">
        <v>9997</v>
      </c>
      <c r="G551" s="72">
        <v>12395</v>
      </c>
      <c r="H551" s="41">
        <v>22392</v>
      </c>
    </row>
    <row r="552" spans="2:8" ht="20.25" thickBot="1" x14ac:dyDescent="0.3">
      <c r="B552" s="40" t="s">
        <v>742</v>
      </c>
      <c r="C552" s="22">
        <v>6123</v>
      </c>
      <c r="D552" s="22">
        <v>7456</v>
      </c>
      <c r="E552" s="22">
        <v>13579</v>
      </c>
      <c r="F552" s="72">
        <v>6624</v>
      </c>
      <c r="G552" s="72">
        <v>8536</v>
      </c>
      <c r="H552" s="72">
        <v>15160</v>
      </c>
    </row>
    <row r="553" spans="2:8" ht="20.25" thickBot="1" x14ac:dyDescent="0.3">
      <c r="B553" s="40" t="s">
        <v>743</v>
      </c>
      <c r="C553" s="22">
        <v>7554</v>
      </c>
      <c r="D553" s="22">
        <v>9410</v>
      </c>
      <c r="E553" s="22">
        <v>16964</v>
      </c>
      <c r="F553" s="72">
        <v>7506</v>
      </c>
      <c r="G553" s="72">
        <v>9742</v>
      </c>
      <c r="H553" s="72">
        <v>17248</v>
      </c>
    </row>
    <row r="554" spans="2:8" ht="20.25" thickBot="1" x14ac:dyDescent="0.3">
      <c r="B554" s="40" t="s">
        <v>715</v>
      </c>
      <c r="C554" s="22">
        <v>9498</v>
      </c>
      <c r="D554" s="22">
        <v>12718</v>
      </c>
      <c r="E554" s="22">
        <v>22216</v>
      </c>
      <c r="F554" s="72">
        <v>10653</v>
      </c>
      <c r="G554" s="72">
        <v>14348</v>
      </c>
      <c r="H554" s="72">
        <v>25001</v>
      </c>
    </row>
    <row r="555" spans="2:8" ht="20.25" thickBot="1" x14ac:dyDescent="0.3">
      <c r="B555" s="40" t="s">
        <v>716</v>
      </c>
      <c r="C555" s="22">
        <v>11342</v>
      </c>
      <c r="D555" s="22">
        <v>10827</v>
      </c>
      <c r="E555" s="22">
        <v>22169</v>
      </c>
      <c r="F555" s="72">
        <v>11735</v>
      </c>
      <c r="G555" s="72">
        <v>11308</v>
      </c>
      <c r="H555" s="72">
        <v>23043</v>
      </c>
    </row>
    <row r="556" spans="2:8" ht="20.25" thickBot="1" x14ac:dyDescent="0.3">
      <c r="B556" s="40" t="s">
        <v>744</v>
      </c>
      <c r="C556" s="22">
        <v>10714</v>
      </c>
      <c r="D556" s="22">
        <v>11909</v>
      </c>
      <c r="E556" s="22">
        <v>22623</v>
      </c>
      <c r="F556" s="72">
        <v>11397</v>
      </c>
      <c r="G556" s="72">
        <v>12794</v>
      </c>
      <c r="H556" s="72">
        <v>24191</v>
      </c>
    </row>
    <row r="557" spans="2:8" ht="20.25" thickBot="1" x14ac:dyDescent="0.3">
      <c r="B557" s="40" t="s">
        <v>745</v>
      </c>
      <c r="C557" s="22">
        <v>7560</v>
      </c>
      <c r="D557" s="22">
        <v>8248</v>
      </c>
      <c r="E557" s="22">
        <v>15808</v>
      </c>
      <c r="F557" s="72">
        <v>8327</v>
      </c>
      <c r="G557" s="72">
        <v>9429</v>
      </c>
      <c r="H557" s="72">
        <v>17756</v>
      </c>
    </row>
    <row r="558" spans="2:8" ht="20.25" thickBot="1" x14ac:dyDescent="0.3">
      <c r="B558" s="11" t="s">
        <v>717</v>
      </c>
      <c r="C558" s="69">
        <v>62195</v>
      </c>
      <c r="D558" s="69">
        <v>71935</v>
      </c>
      <c r="E558" s="69">
        <v>134130</v>
      </c>
      <c r="F558" s="69">
        <v>66239</v>
      </c>
      <c r="G558" s="69">
        <v>78552</v>
      </c>
      <c r="H558" s="69">
        <v>144791</v>
      </c>
    </row>
    <row r="559" spans="2:8" ht="20.25" thickBot="1" x14ac:dyDescent="0.3">
      <c r="B559" s="40" t="s">
        <v>718</v>
      </c>
      <c r="C559" s="22">
        <v>7431</v>
      </c>
      <c r="D559" s="22">
        <v>8162</v>
      </c>
      <c r="E559" s="22">
        <v>15593</v>
      </c>
      <c r="F559" s="72">
        <v>7690</v>
      </c>
      <c r="G559" s="72">
        <v>8636</v>
      </c>
      <c r="H559" s="72">
        <v>16326</v>
      </c>
    </row>
    <row r="560" spans="2:8" ht="20.25" thickBot="1" x14ac:dyDescent="0.3">
      <c r="B560" s="40" t="s">
        <v>719</v>
      </c>
      <c r="C560" s="22">
        <v>10412</v>
      </c>
      <c r="D560" s="22">
        <v>10740</v>
      </c>
      <c r="E560" s="22">
        <v>21152</v>
      </c>
      <c r="F560" s="72">
        <v>11476</v>
      </c>
      <c r="G560" s="72">
        <v>12158</v>
      </c>
      <c r="H560" s="72">
        <v>23634</v>
      </c>
    </row>
    <row r="561" spans="2:8" ht="20.25" thickBot="1" x14ac:dyDescent="0.3">
      <c r="B561" s="40" t="s">
        <v>720</v>
      </c>
      <c r="C561" s="22">
        <v>7819</v>
      </c>
      <c r="D561" s="22">
        <v>9489</v>
      </c>
      <c r="E561" s="22">
        <v>17308</v>
      </c>
      <c r="F561" s="72">
        <v>8100</v>
      </c>
      <c r="G561" s="72">
        <v>9714</v>
      </c>
      <c r="H561" s="72">
        <v>17814</v>
      </c>
    </row>
    <row r="562" spans="2:8" ht="20.25" thickBot="1" x14ac:dyDescent="0.3">
      <c r="B562" s="40" t="s">
        <v>746</v>
      </c>
      <c r="C562" s="22">
        <v>8057</v>
      </c>
      <c r="D562" s="22">
        <v>7037</v>
      </c>
      <c r="E562" s="22">
        <v>15094</v>
      </c>
      <c r="F562" s="72">
        <v>9082</v>
      </c>
      <c r="G562" s="72">
        <v>8052</v>
      </c>
      <c r="H562" s="72">
        <v>17134</v>
      </c>
    </row>
    <row r="563" spans="2:8" ht="20.25" thickBot="1" x14ac:dyDescent="0.3">
      <c r="B563" s="40" t="s">
        <v>747</v>
      </c>
      <c r="C563" s="22">
        <v>7889</v>
      </c>
      <c r="D563" s="22">
        <v>8060</v>
      </c>
      <c r="E563" s="22">
        <v>15949</v>
      </c>
      <c r="F563" s="72">
        <v>7945</v>
      </c>
      <c r="G563" s="72">
        <v>8423</v>
      </c>
      <c r="H563" s="72">
        <v>16368</v>
      </c>
    </row>
    <row r="564" spans="2:8" ht="20.25" thickBot="1" x14ac:dyDescent="0.3">
      <c r="B564" s="40" t="s">
        <v>721</v>
      </c>
      <c r="C564" s="22">
        <v>10940</v>
      </c>
      <c r="D564" s="22">
        <v>11492</v>
      </c>
      <c r="E564" s="22">
        <v>22432</v>
      </c>
      <c r="F564" s="72">
        <v>11351</v>
      </c>
      <c r="G564" s="72">
        <v>11758</v>
      </c>
      <c r="H564" s="72">
        <v>23109</v>
      </c>
    </row>
    <row r="565" spans="2:8" ht="20.25" thickBot="1" x14ac:dyDescent="0.3">
      <c r="B565" s="40" t="s">
        <v>722</v>
      </c>
      <c r="C565" s="22">
        <v>7637</v>
      </c>
      <c r="D565" s="22">
        <v>9732</v>
      </c>
      <c r="E565" s="22">
        <v>17369</v>
      </c>
      <c r="F565" s="72">
        <v>8320</v>
      </c>
      <c r="G565" s="72">
        <v>10844</v>
      </c>
      <c r="H565" s="72">
        <v>19164</v>
      </c>
    </row>
    <row r="566" spans="2:8" ht="20.25" thickBot="1" x14ac:dyDescent="0.3">
      <c r="B566" s="11" t="s">
        <v>723</v>
      </c>
      <c r="C566" s="69">
        <v>60185</v>
      </c>
      <c r="D566" s="69">
        <v>64712</v>
      </c>
      <c r="E566" s="69">
        <v>124897</v>
      </c>
      <c r="F566" s="69">
        <v>63964</v>
      </c>
      <c r="G566" s="69">
        <v>69585</v>
      </c>
      <c r="H566" s="69">
        <v>133549</v>
      </c>
    </row>
    <row r="567" spans="2:8" ht="20.25" thickBot="1" x14ac:dyDescent="0.3">
      <c r="B567" s="310" t="s">
        <v>748</v>
      </c>
      <c r="C567" s="22">
        <v>8463</v>
      </c>
      <c r="D567" s="22">
        <v>8268</v>
      </c>
      <c r="E567" s="22">
        <v>16731</v>
      </c>
      <c r="F567" s="72">
        <v>8688</v>
      </c>
      <c r="G567" s="72">
        <v>9205</v>
      </c>
      <c r="H567" s="72">
        <v>17893</v>
      </c>
    </row>
    <row r="568" spans="2:8" ht="20.25" thickBot="1" x14ac:dyDescent="0.3">
      <c r="B568" s="40" t="s">
        <v>724</v>
      </c>
      <c r="C568" s="22">
        <v>7044</v>
      </c>
      <c r="D568" s="22">
        <v>8653</v>
      </c>
      <c r="E568" s="22">
        <v>15697</v>
      </c>
      <c r="F568" s="72">
        <v>7366</v>
      </c>
      <c r="G568" s="72">
        <v>9073</v>
      </c>
      <c r="H568" s="72">
        <v>16439</v>
      </c>
    </row>
    <row r="569" spans="2:8" ht="20.25" thickBot="1" x14ac:dyDescent="0.3">
      <c r="B569" s="40" t="s">
        <v>725</v>
      </c>
      <c r="C569" s="22">
        <v>9963</v>
      </c>
      <c r="D569" s="22">
        <v>12731</v>
      </c>
      <c r="E569" s="22">
        <v>22694</v>
      </c>
      <c r="F569" s="72">
        <v>10525</v>
      </c>
      <c r="G569" s="72">
        <v>13884</v>
      </c>
      <c r="H569" s="72">
        <v>24409</v>
      </c>
    </row>
    <row r="570" spans="2:8" ht="20.25" thickBot="1" x14ac:dyDescent="0.3">
      <c r="B570" s="40" t="s">
        <v>749</v>
      </c>
      <c r="C570" s="22">
        <v>9961</v>
      </c>
      <c r="D570" s="22">
        <v>12850</v>
      </c>
      <c r="E570" s="22">
        <v>22811</v>
      </c>
      <c r="F570" s="72">
        <v>10775</v>
      </c>
      <c r="G570" s="72">
        <v>14054</v>
      </c>
      <c r="H570" s="72">
        <v>24829</v>
      </c>
    </row>
    <row r="571" spans="2:8" ht="20.25" thickBot="1" x14ac:dyDescent="0.3">
      <c r="B571" s="40" t="s">
        <v>750</v>
      </c>
      <c r="C571" s="22">
        <v>7722</v>
      </c>
      <c r="D571" s="22">
        <v>9905</v>
      </c>
      <c r="E571" s="22">
        <v>17627</v>
      </c>
      <c r="F571" s="72">
        <v>8061</v>
      </c>
      <c r="G571" s="72">
        <v>10383</v>
      </c>
      <c r="H571" s="72">
        <v>18444</v>
      </c>
    </row>
    <row r="572" spans="2:8" ht="20.25" thickBot="1" x14ac:dyDescent="0.3">
      <c r="B572" s="11" t="s">
        <v>726</v>
      </c>
      <c r="C572" s="69">
        <v>43153</v>
      </c>
      <c r="D572" s="69">
        <v>52407</v>
      </c>
      <c r="E572" s="69">
        <v>95560</v>
      </c>
      <c r="F572" s="69">
        <v>45415</v>
      </c>
      <c r="G572" s="69">
        <v>56599</v>
      </c>
      <c r="H572" s="69">
        <v>102014</v>
      </c>
    </row>
    <row r="573" spans="2:8" ht="20.25" thickBot="1" x14ac:dyDescent="0.3">
      <c r="B573" s="40" t="s">
        <v>727</v>
      </c>
      <c r="C573" s="22">
        <v>9159</v>
      </c>
      <c r="D573" s="22">
        <v>10377</v>
      </c>
      <c r="E573" s="22">
        <v>19536</v>
      </c>
      <c r="F573" s="72">
        <v>9836</v>
      </c>
      <c r="G573" s="72">
        <v>10555</v>
      </c>
      <c r="H573" s="72">
        <v>20391</v>
      </c>
    </row>
    <row r="574" spans="2:8" ht="20.25" thickBot="1" x14ac:dyDescent="0.3">
      <c r="B574" s="40" t="s">
        <v>728</v>
      </c>
      <c r="C574" s="22">
        <v>10257</v>
      </c>
      <c r="D574" s="22">
        <v>8783</v>
      </c>
      <c r="E574" s="22">
        <v>19040</v>
      </c>
      <c r="F574" s="72">
        <v>10798</v>
      </c>
      <c r="G574" s="72">
        <v>9248</v>
      </c>
      <c r="H574" s="72">
        <v>20046</v>
      </c>
    </row>
    <row r="575" spans="2:8" ht="20.25" thickBot="1" x14ac:dyDescent="0.3">
      <c r="B575" s="40" t="s">
        <v>729</v>
      </c>
      <c r="C575" s="22">
        <v>7458</v>
      </c>
      <c r="D575" s="22">
        <v>7247</v>
      </c>
      <c r="E575" s="22">
        <v>14705</v>
      </c>
      <c r="F575" s="72">
        <v>7691</v>
      </c>
      <c r="G575" s="72">
        <v>7733</v>
      </c>
      <c r="H575" s="72">
        <v>15424</v>
      </c>
    </row>
    <row r="576" spans="2:8" ht="20.25" thickBot="1" x14ac:dyDescent="0.3">
      <c r="B576" s="11" t="s">
        <v>730</v>
      </c>
      <c r="C576" s="69">
        <v>26874</v>
      </c>
      <c r="D576" s="69">
        <v>26407</v>
      </c>
      <c r="E576" s="69">
        <v>53281</v>
      </c>
      <c r="F576" s="69">
        <v>28325</v>
      </c>
      <c r="G576" s="69">
        <v>27536</v>
      </c>
      <c r="H576" s="69">
        <v>55861</v>
      </c>
    </row>
    <row r="577" spans="2:8" ht="20.25" thickBot="1" x14ac:dyDescent="0.3">
      <c r="B577" s="71" t="s">
        <v>731</v>
      </c>
      <c r="C577" s="302">
        <v>260679</v>
      </c>
      <c r="D577" s="302">
        <v>293060</v>
      </c>
      <c r="E577" s="302">
        <v>553739</v>
      </c>
      <c r="F577" s="302">
        <v>276437</v>
      </c>
      <c r="G577" s="302">
        <v>316064</v>
      </c>
      <c r="H577" s="302">
        <v>592501</v>
      </c>
    </row>
    <row r="578" spans="2:8" s="361" customFormat="1" ht="19.5" customHeight="1" x14ac:dyDescent="0.25"/>
    <row r="579" spans="2:8" s="361" customFormat="1" ht="19.5" customHeight="1" x14ac:dyDescent="0.25"/>
    <row r="580" spans="2:8" ht="20.25" thickBot="1" x14ac:dyDescent="0.3">
      <c r="B580" s="8" t="s">
        <v>795</v>
      </c>
    </row>
    <row r="581" spans="2:8" ht="20.25" thickBot="1" x14ac:dyDescent="0.3">
      <c r="B581" s="389" t="s">
        <v>709</v>
      </c>
      <c r="C581" s="396" t="s">
        <v>796</v>
      </c>
      <c r="D581" s="425"/>
      <c r="E581" s="397"/>
      <c r="F581" s="396" t="s">
        <v>797</v>
      </c>
      <c r="G581" s="425"/>
      <c r="H581" s="397"/>
    </row>
    <row r="582" spans="2:8" ht="20.25" thickBot="1" x14ac:dyDescent="0.3">
      <c r="B582" s="390"/>
      <c r="C582" s="117" t="s">
        <v>4</v>
      </c>
      <c r="D582" s="117" t="s">
        <v>5</v>
      </c>
      <c r="E582" s="117" t="s">
        <v>6</v>
      </c>
      <c r="F582" s="117" t="s">
        <v>4</v>
      </c>
      <c r="G582" s="117" t="s">
        <v>5</v>
      </c>
      <c r="H582" s="117" t="s">
        <v>6</v>
      </c>
    </row>
    <row r="583" spans="2:8" ht="20.25" thickBot="1" x14ac:dyDescent="0.3">
      <c r="B583" s="152" t="s">
        <v>711</v>
      </c>
      <c r="C583" s="59">
        <v>4206</v>
      </c>
      <c r="D583" s="59">
        <v>5024</v>
      </c>
      <c r="E583" s="59">
        <v>9230</v>
      </c>
      <c r="F583" s="59">
        <v>2750</v>
      </c>
      <c r="G583" s="59">
        <v>2978</v>
      </c>
      <c r="H583" s="59">
        <v>5728</v>
      </c>
    </row>
    <row r="584" spans="2:8" ht="20.25" thickBot="1" x14ac:dyDescent="0.3">
      <c r="B584" s="152" t="s">
        <v>712</v>
      </c>
      <c r="C584" s="59">
        <v>5114</v>
      </c>
      <c r="D584" s="59">
        <v>6227</v>
      </c>
      <c r="E584" s="59">
        <v>11341</v>
      </c>
      <c r="F584" s="59">
        <v>2880</v>
      </c>
      <c r="G584" s="59">
        <v>3422</v>
      </c>
      <c r="H584" s="59">
        <v>6302</v>
      </c>
    </row>
    <row r="585" spans="2:8" ht="20.25" thickBot="1" x14ac:dyDescent="0.3">
      <c r="B585" s="152" t="s">
        <v>736</v>
      </c>
      <c r="C585" s="59">
        <v>6398</v>
      </c>
      <c r="D585" s="59">
        <v>8124</v>
      </c>
      <c r="E585" s="59">
        <v>14522</v>
      </c>
      <c r="F585" s="59">
        <v>2652</v>
      </c>
      <c r="G585" s="59">
        <v>3310</v>
      </c>
      <c r="H585" s="59">
        <v>5962</v>
      </c>
    </row>
    <row r="586" spans="2:8" ht="20.25" thickBot="1" x14ac:dyDescent="0.3">
      <c r="B586" s="152" t="s">
        <v>737</v>
      </c>
      <c r="C586" s="59">
        <v>6011</v>
      </c>
      <c r="D586" s="59">
        <v>7446</v>
      </c>
      <c r="E586" s="59">
        <v>13457</v>
      </c>
      <c r="F586" s="59">
        <v>5482</v>
      </c>
      <c r="G586" s="59">
        <v>5289</v>
      </c>
      <c r="H586" s="59">
        <v>10771</v>
      </c>
    </row>
    <row r="587" spans="2:8" ht="20.25" thickBot="1" x14ac:dyDescent="0.3">
      <c r="B587" s="152" t="s">
        <v>738</v>
      </c>
      <c r="C587" s="59">
        <v>5671</v>
      </c>
      <c r="D587" s="59">
        <v>7213</v>
      </c>
      <c r="E587" s="59">
        <v>12884</v>
      </c>
      <c r="F587" s="59">
        <v>3426</v>
      </c>
      <c r="G587" s="59">
        <v>3747</v>
      </c>
      <c r="H587" s="59">
        <v>7173</v>
      </c>
    </row>
    <row r="588" spans="2:8" ht="20.25" thickBot="1" x14ac:dyDescent="0.3">
      <c r="B588" s="152" t="s">
        <v>739</v>
      </c>
      <c r="C588" s="59">
        <v>6173</v>
      </c>
      <c r="D588" s="59">
        <v>6767</v>
      </c>
      <c r="E588" s="59">
        <v>12940</v>
      </c>
      <c r="F588" s="59">
        <v>3785</v>
      </c>
      <c r="G588" s="59">
        <v>3110</v>
      </c>
      <c r="H588" s="59">
        <v>6895</v>
      </c>
    </row>
    <row r="589" spans="2:8" ht="20.25" thickBot="1" x14ac:dyDescent="0.3">
      <c r="B589" s="152" t="s">
        <v>740</v>
      </c>
      <c r="C589" s="59">
        <v>5042</v>
      </c>
      <c r="D589" s="59">
        <v>6184</v>
      </c>
      <c r="E589" s="59">
        <v>11226</v>
      </c>
      <c r="F589" s="59">
        <v>2726</v>
      </c>
      <c r="G589" s="59">
        <v>3360</v>
      </c>
      <c r="H589" s="59">
        <v>6086</v>
      </c>
    </row>
    <row r="590" spans="2:8" ht="20.25" thickBot="1" x14ac:dyDescent="0.3">
      <c r="B590" s="152" t="s">
        <v>713</v>
      </c>
      <c r="C590" s="59">
        <v>6133</v>
      </c>
      <c r="D590" s="59">
        <v>7216</v>
      </c>
      <c r="E590" s="59">
        <v>13349</v>
      </c>
      <c r="F590" s="59">
        <v>4045</v>
      </c>
      <c r="G590" s="59">
        <v>4375</v>
      </c>
      <c r="H590" s="59">
        <v>8420</v>
      </c>
    </row>
    <row r="591" spans="2:8" ht="20.25" thickBot="1" x14ac:dyDescent="0.3">
      <c r="B591" s="206" t="s">
        <v>714</v>
      </c>
      <c r="C591" s="61">
        <v>44748</v>
      </c>
      <c r="D591" s="61">
        <v>54201</v>
      </c>
      <c r="E591" s="61">
        <v>98949</v>
      </c>
      <c r="F591" s="61">
        <v>27746</v>
      </c>
      <c r="G591" s="61">
        <v>29591</v>
      </c>
      <c r="H591" s="61">
        <v>57337</v>
      </c>
    </row>
    <row r="592" spans="2:8" ht="20.25" thickBot="1" x14ac:dyDescent="0.3">
      <c r="B592" s="152" t="s">
        <v>741</v>
      </c>
      <c r="C592" s="59">
        <v>6922</v>
      </c>
      <c r="D592" s="59">
        <v>8270</v>
      </c>
      <c r="E592" s="59">
        <v>15192</v>
      </c>
      <c r="F592" s="59">
        <v>3075</v>
      </c>
      <c r="G592" s="59">
        <v>4125</v>
      </c>
      <c r="H592" s="59">
        <v>7200</v>
      </c>
    </row>
    <row r="593" spans="2:8" ht="20.25" thickBot="1" x14ac:dyDescent="0.3">
      <c r="B593" s="152" t="s">
        <v>742</v>
      </c>
      <c r="C593" s="59">
        <v>4131</v>
      </c>
      <c r="D593" s="59">
        <v>5466</v>
      </c>
      <c r="E593" s="59">
        <v>9597</v>
      </c>
      <c r="F593" s="59">
        <v>2493</v>
      </c>
      <c r="G593" s="59">
        <v>3070</v>
      </c>
      <c r="H593" s="59">
        <v>5563</v>
      </c>
    </row>
    <row r="594" spans="2:8" ht="20.25" thickBot="1" x14ac:dyDescent="0.3">
      <c r="B594" s="152" t="s">
        <v>743</v>
      </c>
      <c r="C594" s="59">
        <v>4890</v>
      </c>
      <c r="D594" s="59">
        <v>6002</v>
      </c>
      <c r="E594" s="59">
        <v>10892</v>
      </c>
      <c r="F594" s="59">
        <v>2616</v>
      </c>
      <c r="G594" s="59">
        <v>3740</v>
      </c>
      <c r="H594" s="59">
        <v>6356</v>
      </c>
    </row>
    <row r="595" spans="2:8" ht="20.25" thickBot="1" x14ac:dyDescent="0.3">
      <c r="B595" s="152" t="s">
        <v>715</v>
      </c>
      <c r="C595" s="59">
        <v>7463</v>
      </c>
      <c r="D595" s="59">
        <v>9468</v>
      </c>
      <c r="E595" s="59">
        <v>16931</v>
      </c>
      <c r="F595" s="59">
        <v>3190</v>
      </c>
      <c r="G595" s="59">
        <v>4880</v>
      </c>
      <c r="H595" s="59">
        <v>8070</v>
      </c>
    </row>
    <row r="596" spans="2:8" ht="20.25" thickBot="1" x14ac:dyDescent="0.3">
      <c r="B596" s="152" t="s">
        <v>716</v>
      </c>
      <c r="C596" s="59">
        <v>6884</v>
      </c>
      <c r="D596" s="59">
        <v>6956</v>
      </c>
      <c r="E596" s="59">
        <v>13840</v>
      </c>
      <c r="F596" s="59">
        <v>4851</v>
      </c>
      <c r="G596" s="59">
        <v>4352</v>
      </c>
      <c r="H596" s="59">
        <v>9203</v>
      </c>
    </row>
    <row r="597" spans="2:8" ht="20.25" thickBot="1" x14ac:dyDescent="0.3">
      <c r="B597" s="152" t="s">
        <v>744</v>
      </c>
      <c r="C597" s="59">
        <v>7400</v>
      </c>
      <c r="D597" s="59">
        <v>8355</v>
      </c>
      <c r="E597" s="59">
        <v>15755</v>
      </c>
      <c r="F597" s="59">
        <v>3997</v>
      </c>
      <c r="G597" s="59">
        <v>4439</v>
      </c>
      <c r="H597" s="59">
        <v>8436</v>
      </c>
    </row>
    <row r="598" spans="2:8" ht="20.25" thickBot="1" x14ac:dyDescent="0.3">
      <c r="B598" s="152" t="s">
        <v>745</v>
      </c>
      <c r="C598" s="59">
        <v>6119</v>
      </c>
      <c r="D598" s="59">
        <v>7048</v>
      </c>
      <c r="E598" s="59">
        <v>13167</v>
      </c>
      <c r="F598" s="59">
        <v>2208</v>
      </c>
      <c r="G598" s="59">
        <v>2381</v>
      </c>
      <c r="H598" s="59">
        <v>4589</v>
      </c>
    </row>
    <row r="599" spans="2:8" ht="20.25" thickBot="1" x14ac:dyDescent="0.3">
      <c r="B599" s="206" t="s">
        <v>717</v>
      </c>
      <c r="C599" s="61">
        <v>43809</v>
      </c>
      <c r="D599" s="61">
        <v>51565</v>
      </c>
      <c r="E599" s="61">
        <v>95374</v>
      </c>
      <c r="F599" s="61">
        <v>22430</v>
      </c>
      <c r="G599" s="61">
        <v>26987</v>
      </c>
      <c r="H599" s="61">
        <v>49417</v>
      </c>
    </row>
    <row r="600" spans="2:8" ht="20.25" thickBot="1" x14ac:dyDescent="0.3">
      <c r="B600" s="152" t="s">
        <v>718</v>
      </c>
      <c r="C600" s="59">
        <v>4974</v>
      </c>
      <c r="D600" s="59">
        <v>5460</v>
      </c>
      <c r="E600" s="59">
        <v>10434</v>
      </c>
      <c r="F600" s="59">
        <v>2716</v>
      </c>
      <c r="G600" s="59">
        <v>3176</v>
      </c>
      <c r="H600" s="59">
        <v>5892</v>
      </c>
    </row>
    <row r="601" spans="2:8" ht="20.25" thickBot="1" x14ac:dyDescent="0.3">
      <c r="B601" s="152" t="s">
        <v>719</v>
      </c>
      <c r="C601" s="59">
        <v>7569</v>
      </c>
      <c r="D601" s="59">
        <v>8037</v>
      </c>
      <c r="E601" s="59">
        <v>15606</v>
      </c>
      <c r="F601" s="59">
        <v>3907</v>
      </c>
      <c r="G601" s="59">
        <v>4121</v>
      </c>
      <c r="H601" s="59">
        <v>8028</v>
      </c>
    </row>
    <row r="602" spans="2:8" ht="20.25" thickBot="1" x14ac:dyDescent="0.3">
      <c r="B602" s="152" t="s">
        <v>720</v>
      </c>
      <c r="C602" s="59">
        <v>5485</v>
      </c>
      <c r="D602" s="59">
        <v>6415</v>
      </c>
      <c r="E602" s="59">
        <v>11900</v>
      </c>
      <c r="F602" s="59">
        <v>2615</v>
      </c>
      <c r="G602" s="59">
        <v>3299</v>
      </c>
      <c r="H602" s="59">
        <v>5914</v>
      </c>
    </row>
    <row r="603" spans="2:8" ht="20.25" thickBot="1" x14ac:dyDescent="0.3">
      <c r="B603" s="152" t="s">
        <v>746</v>
      </c>
      <c r="C603" s="59">
        <v>6048</v>
      </c>
      <c r="D603" s="59">
        <v>5851</v>
      </c>
      <c r="E603" s="59">
        <v>11899</v>
      </c>
      <c r="F603" s="59">
        <v>3034</v>
      </c>
      <c r="G603" s="59">
        <v>2201</v>
      </c>
      <c r="H603" s="59">
        <v>5235</v>
      </c>
    </row>
    <row r="604" spans="2:8" ht="20.25" thickBot="1" x14ac:dyDescent="0.3">
      <c r="B604" s="152" t="s">
        <v>747</v>
      </c>
      <c r="C604" s="59">
        <v>4737</v>
      </c>
      <c r="D604" s="59">
        <v>4996</v>
      </c>
      <c r="E604" s="59">
        <v>9733</v>
      </c>
      <c r="F604" s="59">
        <v>3208</v>
      </c>
      <c r="G604" s="59">
        <v>3427</v>
      </c>
      <c r="H604" s="59">
        <v>6635</v>
      </c>
    </row>
    <row r="605" spans="2:8" ht="20.25" thickBot="1" x14ac:dyDescent="0.3">
      <c r="B605" s="152" t="s">
        <v>721</v>
      </c>
      <c r="C605" s="59">
        <v>7951</v>
      </c>
      <c r="D605" s="59">
        <v>8292</v>
      </c>
      <c r="E605" s="59">
        <v>16243</v>
      </c>
      <c r="F605" s="59">
        <v>3400</v>
      </c>
      <c r="G605" s="59">
        <v>3466</v>
      </c>
      <c r="H605" s="59">
        <v>6866</v>
      </c>
    </row>
    <row r="606" spans="2:8" ht="20.25" thickBot="1" x14ac:dyDescent="0.3">
      <c r="B606" s="152" t="s">
        <v>722</v>
      </c>
      <c r="C606" s="59">
        <v>5374</v>
      </c>
      <c r="D606" s="59">
        <v>6795</v>
      </c>
      <c r="E606" s="59">
        <v>12169</v>
      </c>
      <c r="F606" s="59">
        <v>2946</v>
      </c>
      <c r="G606" s="59">
        <v>4049</v>
      </c>
      <c r="H606" s="59">
        <v>6995</v>
      </c>
    </row>
    <row r="607" spans="2:8" ht="20.25" thickBot="1" x14ac:dyDescent="0.3">
      <c r="B607" s="206" t="s">
        <v>723</v>
      </c>
      <c r="C607" s="61">
        <v>42138</v>
      </c>
      <c r="D607" s="61">
        <v>45846</v>
      </c>
      <c r="E607" s="61">
        <v>87984</v>
      </c>
      <c r="F607" s="61">
        <v>21826</v>
      </c>
      <c r="G607" s="61">
        <v>23739</v>
      </c>
      <c r="H607" s="61">
        <v>45565</v>
      </c>
    </row>
    <row r="608" spans="2:8" ht="20.25" thickBot="1" x14ac:dyDescent="0.3">
      <c r="B608" s="152" t="s">
        <v>748</v>
      </c>
      <c r="C608" s="59">
        <v>5555</v>
      </c>
      <c r="D608" s="59">
        <v>6404</v>
      </c>
      <c r="E608" s="59">
        <v>11959</v>
      </c>
      <c r="F608" s="59">
        <v>3133</v>
      </c>
      <c r="G608" s="59">
        <v>2801</v>
      </c>
      <c r="H608" s="59">
        <v>5934</v>
      </c>
    </row>
    <row r="609" spans="2:8" ht="20.25" thickBot="1" x14ac:dyDescent="0.3">
      <c r="B609" s="152" t="s">
        <v>724</v>
      </c>
      <c r="C609" s="59">
        <v>4653</v>
      </c>
      <c r="D609" s="59">
        <v>5890</v>
      </c>
      <c r="E609" s="59">
        <v>10543</v>
      </c>
      <c r="F609" s="59">
        <v>2713</v>
      </c>
      <c r="G609" s="59">
        <v>3183</v>
      </c>
      <c r="H609" s="59">
        <v>5896</v>
      </c>
    </row>
    <row r="610" spans="2:8" ht="20.25" thickBot="1" x14ac:dyDescent="0.3">
      <c r="B610" s="152" t="s">
        <v>725</v>
      </c>
      <c r="C610" s="59">
        <v>7007</v>
      </c>
      <c r="D610" s="59">
        <v>9249</v>
      </c>
      <c r="E610" s="59">
        <v>16256</v>
      </c>
      <c r="F610" s="59">
        <v>3518</v>
      </c>
      <c r="G610" s="59">
        <v>4635</v>
      </c>
      <c r="H610" s="59">
        <v>8153</v>
      </c>
    </row>
    <row r="611" spans="2:8" ht="20.25" thickBot="1" x14ac:dyDescent="0.3">
      <c r="B611" s="152" t="s">
        <v>749</v>
      </c>
      <c r="C611" s="59">
        <v>7335</v>
      </c>
      <c r="D611" s="59">
        <v>9129</v>
      </c>
      <c r="E611" s="59">
        <v>16464</v>
      </c>
      <c r="F611" s="59">
        <v>3440</v>
      </c>
      <c r="G611" s="59">
        <v>4925</v>
      </c>
      <c r="H611" s="59">
        <v>8365</v>
      </c>
    </row>
    <row r="612" spans="2:8" ht="20.25" thickBot="1" x14ac:dyDescent="0.3">
      <c r="B612" s="152" t="s">
        <v>750</v>
      </c>
      <c r="C612" s="59">
        <v>5248</v>
      </c>
      <c r="D612" s="59">
        <v>6969</v>
      </c>
      <c r="E612" s="59">
        <v>12217</v>
      </c>
      <c r="F612" s="59">
        <v>2813</v>
      </c>
      <c r="G612" s="59">
        <v>3414</v>
      </c>
      <c r="H612" s="59">
        <v>6227</v>
      </c>
    </row>
    <row r="613" spans="2:8" ht="20.25" thickBot="1" x14ac:dyDescent="0.3">
      <c r="B613" s="206" t="s">
        <v>726</v>
      </c>
      <c r="C613" s="61">
        <v>29798</v>
      </c>
      <c r="D613" s="61">
        <v>37641</v>
      </c>
      <c r="E613" s="61">
        <v>67439</v>
      </c>
      <c r="F613" s="61">
        <v>15617</v>
      </c>
      <c r="G613" s="61">
        <v>18958</v>
      </c>
      <c r="H613" s="61">
        <v>34575</v>
      </c>
    </row>
    <row r="614" spans="2:8" ht="20.25" thickBot="1" x14ac:dyDescent="0.3">
      <c r="B614" s="152" t="s">
        <v>727</v>
      </c>
      <c r="C614" s="59">
        <v>6551</v>
      </c>
      <c r="D614" s="59">
        <v>6631</v>
      </c>
      <c r="E614" s="59">
        <v>13182</v>
      </c>
      <c r="F614" s="59">
        <v>3285</v>
      </c>
      <c r="G614" s="59">
        <v>3924</v>
      </c>
      <c r="H614" s="59">
        <v>7209</v>
      </c>
    </row>
    <row r="615" spans="2:8" ht="20.25" thickBot="1" x14ac:dyDescent="0.3">
      <c r="B615" s="152" t="s">
        <v>728</v>
      </c>
      <c r="C615" s="59">
        <v>5119</v>
      </c>
      <c r="D615" s="59">
        <v>5123</v>
      </c>
      <c r="E615" s="59">
        <v>10242</v>
      </c>
      <c r="F615" s="59">
        <v>5679</v>
      </c>
      <c r="G615" s="59">
        <v>4125</v>
      </c>
      <c r="H615" s="59">
        <v>9804</v>
      </c>
    </row>
    <row r="616" spans="2:8" ht="20.25" thickBot="1" x14ac:dyDescent="0.3">
      <c r="B616" s="152" t="s">
        <v>729</v>
      </c>
      <c r="C616" s="59">
        <v>4634</v>
      </c>
      <c r="D616" s="59">
        <v>4857</v>
      </c>
      <c r="E616" s="59">
        <v>9491</v>
      </c>
      <c r="F616" s="59">
        <v>3057</v>
      </c>
      <c r="G616" s="59">
        <v>2876</v>
      </c>
      <c r="H616" s="59">
        <v>5933</v>
      </c>
    </row>
    <row r="617" spans="2:8" ht="20.25" thickBot="1" x14ac:dyDescent="0.3">
      <c r="B617" s="206" t="s">
        <v>798</v>
      </c>
      <c r="C617" s="61">
        <v>16304</v>
      </c>
      <c r="D617" s="61">
        <v>16611</v>
      </c>
      <c r="E617" s="61">
        <v>32915</v>
      </c>
      <c r="F617" s="61">
        <v>12021</v>
      </c>
      <c r="G617" s="61">
        <v>10925</v>
      </c>
      <c r="H617" s="61">
        <v>22946</v>
      </c>
    </row>
    <row r="618" spans="2:8" ht="20.25" thickBot="1" x14ac:dyDescent="0.3">
      <c r="B618" s="171" t="s">
        <v>731</v>
      </c>
      <c r="C618" s="358">
        <v>176797</v>
      </c>
      <c r="D618" s="358">
        <v>205864</v>
      </c>
      <c r="E618" s="358">
        <v>382661</v>
      </c>
      <c r="F618" s="358">
        <v>99640</v>
      </c>
      <c r="G618" s="358">
        <v>110200</v>
      </c>
      <c r="H618" s="358">
        <v>209840</v>
      </c>
    </row>
    <row r="620" spans="2:8" ht="20.25" thickBot="1" x14ac:dyDescent="0.3">
      <c r="B620" s="8" t="s">
        <v>799</v>
      </c>
    </row>
    <row r="621" spans="2:8" ht="20.25" thickBot="1" x14ac:dyDescent="0.3">
      <c r="B621" s="394" t="s">
        <v>735</v>
      </c>
      <c r="C621" s="387">
        <v>2016</v>
      </c>
      <c r="D621" s="404"/>
      <c r="E621" s="388"/>
      <c r="F621" s="387">
        <v>2017</v>
      </c>
      <c r="G621" s="404"/>
      <c r="H621" s="388"/>
    </row>
    <row r="622" spans="2:8" ht="20.25" thickBot="1" x14ac:dyDescent="0.3">
      <c r="B622" s="400"/>
      <c r="C622" s="39" t="s">
        <v>4</v>
      </c>
      <c r="D622" s="39" t="s">
        <v>5</v>
      </c>
      <c r="E622" s="39" t="s">
        <v>6</v>
      </c>
      <c r="F622" s="39" t="s">
        <v>4</v>
      </c>
      <c r="G622" s="39" t="s">
        <v>5</v>
      </c>
      <c r="H622" s="39" t="s">
        <v>6</v>
      </c>
    </row>
    <row r="623" spans="2:8" ht="20.25" thickBot="1" x14ac:dyDescent="0.3">
      <c r="B623" s="40" t="s">
        <v>711</v>
      </c>
      <c r="C623" s="21">
        <v>530</v>
      </c>
      <c r="D623" s="21">
        <v>242</v>
      </c>
      <c r="E623" s="21">
        <v>772</v>
      </c>
      <c r="F623" s="21">
        <v>531</v>
      </c>
      <c r="G623" s="21">
        <v>230</v>
      </c>
      <c r="H623" s="21">
        <v>761</v>
      </c>
    </row>
    <row r="624" spans="2:8" ht="20.25" thickBot="1" x14ac:dyDescent="0.3">
      <c r="B624" s="40" t="s">
        <v>712</v>
      </c>
      <c r="C624" s="21">
        <v>733</v>
      </c>
      <c r="D624" s="21">
        <v>320</v>
      </c>
      <c r="E624" s="22">
        <v>1053</v>
      </c>
      <c r="F624" s="21">
        <v>660</v>
      </c>
      <c r="G624" s="21">
        <v>300</v>
      </c>
      <c r="H624" s="21">
        <v>960</v>
      </c>
    </row>
    <row r="625" spans="2:8" ht="20.25" thickBot="1" x14ac:dyDescent="0.3">
      <c r="B625" s="40" t="s">
        <v>736</v>
      </c>
      <c r="C625" s="21">
        <v>559</v>
      </c>
      <c r="D625" s="21">
        <v>360</v>
      </c>
      <c r="E625" s="21">
        <v>919</v>
      </c>
      <c r="F625" s="21">
        <v>548</v>
      </c>
      <c r="G625" s="21">
        <v>362</v>
      </c>
      <c r="H625" s="21">
        <v>910</v>
      </c>
    </row>
    <row r="626" spans="2:8" ht="20.25" thickBot="1" x14ac:dyDescent="0.3">
      <c r="B626" s="40" t="s">
        <v>737</v>
      </c>
      <c r="C626" s="21">
        <v>748</v>
      </c>
      <c r="D626" s="21">
        <v>401</v>
      </c>
      <c r="E626" s="22">
        <v>1149</v>
      </c>
      <c r="F626" s="21">
        <v>747</v>
      </c>
      <c r="G626" s="21">
        <v>404</v>
      </c>
      <c r="H626" s="21">
        <v>1151</v>
      </c>
    </row>
    <row r="627" spans="2:8" ht="20.25" thickBot="1" x14ac:dyDescent="0.3">
      <c r="B627" s="40" t="s">
        <v>738</v>
      </c>
      <c r="C627" s="21">
        <v>670</v>
      </c>
      <c r="D627" s="21">
        <v>355</v>
      </c>
      <c r="E627" s="22">
        <v>1025</v>
      </c>
      <c r="F627" s="21">
        <v>681</v>
      </c>
      <c r="G627" s="21">
        <v>366</v>
      </c>
      <c r="H627" s="21">
        <v>1047</v>
      </c>
    </row>
    <row r="628" spans="2:8" ht="20.25" thickBot="1" x14ac:dyDescent="0.3">
      <c r="B628" s="40" t="s">
        <v>739</v>
      </c>
      <c r="C628" s="21">
        <v>709</v>
      </c>
      <c r="D628" s="21">
        <v>260</v>
      </c>
      <c r="E628" s="21">
        <v>969</v>
      </c>
      <c r="F628" s="21">
        <v>647</v>
      </c>
      <c r="G628" s="21">
        <v>255</v>
      </c>
      <c r="H628" s="21">
        <v>902</v>
      </c>
    </row>
    <row r="629" spans="2:8" ht="20.25" thickBot="1" x14ac:dyDescent="0.3">
      <c r="B629" s="40" t="s">
        <v>740</v>
      </c>
      <c r="C629" s="21">
        <v>561</v>
      </c>
      <c r="D629" s="21">
        <v>214</v>
      </c>
      <c r="E629" s="21">
        <v>775</v>
      </c>
      <c r="F629" s="21">
        <v>561</v>
      </c>
      <c r="G629" s="21">
        <v>226</v>
      </c>
      <c r="H629" s="21">
        <v>787</v>
      </c>
    </row>
    <row r="630" spans="2:8" ht="20.25" thickBot="1" x14ac:dyDescent="0.3">
      <c r="B630" s="40" t="s">
        <v>713</v>
      </c>
      <c r="C630" s="21">
        <v>718</v>
      </c>
      <c r="D630" s="21">
        <v>381</v>
      </c>
      <c r="E630" s="22">
        <v>1099</v>
      </c>
      <c r="F630" s="21">
        <v>720</v>
      </c>
      <c r="G630" s="21">
        <v>371</v>
      </c>
      <c r="H630" s="21">
        <v>1091</v>
      </c>
    </row>
    <row r="631" spans="2:8" ht="20.25" thickBot="1" x14ac:dyDescent="0.3">
      <c r="B631" s="11" t="s">
        <v>714</v>
      </c>
      <c r="C631" s="66">
        <v>5228</v>
      </c>
      <c r="D631" s="66">
        <v>2533</v>
      </c>
      <c r="E631" s="66">
        <v>7761</v>
      </c>
      <c r="F631" s="66">
        <v>5095</v>
      </c>
      <c r="G631" s="66">
        <v>2514</v>
      </c>
      <c r="H631" s="66">
        <v>7609</v>
      </c>
    </row>
    <row r="632" spans="2:8" ht="20.25" thickBot="1" x14ac:dyDescent="0.3">
      <c r="B632" s="40" t="s">
        <v>741</v>
      </c>
      <c r="C632" s="21">
        <v>701</v>
      </c>
      <c r="D632" s="21">
        <v>328</v>
      </c>
      <c r="E632" s="21">
        <v>1029</v>
      </c>
      <c r="F632" s="41">
        <v>720</v>
      </c>
      <c r="G632" s="41">
        <v>316</v>
      </c>
      <c r="H632" s="41">
        <v>1036</v>
      </c>
    </row>
    <row r="633" spans="2:8" ht="20.25" thickBot="1" x14ac:dyDescent="0.3">
      <c r="B633" s="40" t="s">
        <v>742</v>
      </c>
      <c r="C633" s="21">
        <v>508</v>
      </c>
      <c r="D633" s="21">
        <v>240</v>
      </c>
      <c r="E633" s="21">
        <v>748</v>
      </c>
      <c r="F633" s="41">
        <v>504</v>
      </c>
      <c r="G633" s="41">
        <v>244</v>
      </c>
      <c r="H633" s="41">
        <v>748</v>
      </c>
    </row>
    <row r="634" spans="2:8" ht="20.25" thickBot="1" x14ac:dyDescent="0.3">
      <c r="B634" s="40" t="s">
        <v>743</v>
      </c>
      <c r="C634" s="21">
        <v>690</v>
      </c>
      <c r="D634" s="21">
        <v>225</v>
      </c>
      <c r="E634" s="21">
        <v>915</v>
      </c>
      <c r="F634" s="41">
        <v>675</v>
      </c>
      <c r="G634" s="41">
        <v>219</v>
      </c>
      <c r="H634" s="41">
        <v>894</v>
      </c>
    </row>
    <row r="635" spans="2:8" ht="20.25" thickBot="1" x14ac:dyDescent="0.3">
      <c r="B635" s="40" t="s">
        <v>715</v>
      </c>
      <c r="C635" s="21">
        <v>713</v>
      </c>
      <c r="D635" s="21">
        <v>301</v>
      </c>
      <c r="E635" s="21">
        <v>1014</v>
      </c>
      <c r="F635" s="41">
        <v>702</v>
      </c>
      <c r="G635" s="41">
        <v>315</v>
      </c>
      <c r="H635" s="41">
        <v>1017</v>
      </c>
    </row>
    <row r="636" spans="2:8" ht="20.25" thickBot="1" x14ac:dyDescent="0.3">
      <c r="B636" s="40" t="s">
        <v>716</v>
      </c>
      <c r="C636" s="21">
        <v>787</v>
      </c>
      <c r="D636" s="21">
        <v>305</v>
      </c>
      <c r="E636" s="22">
        <v>1092</v>
      </c>
      <c r="F636" s="41">
        <v>769</v>
      </c>
      <c r="G636" s="41">
        <v>299</v>
      </c>
      <c r="H636" s="41">
        <v>1068</v>
      </c>
    </row>
    <row r="637" spans="2:8" ht="20.25" thickBot="1" x14ac:dyDescent="0.3">
      <c r="B637" s="40" t="s">
        <v>744</v>
      </c>
      <c r="C637" s="21">
        <v>729</v>
      </c>
      <c r="D637" s="21">
        <v>333</v>
      </c>
      <c r="E637" s="22">
        <v>1062</v>
      </c>
      <c r="F637" s="41">
        <v>712</v>
      </c>
      <c r="G637" s="41">
        <v>315</v>
      </c>
      <c r="H637" s="41">
        <v>1027</v>
      </c>
    </row>
    <row r="638" spans="2:8" ht="20.25" thickBot="1" x14ac:dyDescent="0.3">
      <c r="B638" s="40" t="s">
        <v>745</v>
      </c>
      <c r="C638" s="21">
        <v>571</v>
      </c>
      <c r="D638" s="21">
        <v>209</v>
      </c>
      <c r="E638" s="21">
        <v>780</v>
      </c>
      <c r="F638" s="41">
        <v>554</v>
      </c>
      <c r="G638" s="41">
        <v>224</v>
      </c>
      <c r="H638" s="41">
        <v>778</v>
      </c>
    </row>
    <row r="639" spans="2:8" ht="20.25" thickBot="1" x14ac:dyDescent="0.3">
      <c r="B639" s="11" t="s">
        <v>717</v>
      </c>
      <c r="C639" s="69">
        <v>4699</v>
      </c>
      <c r="D639" s="69">
        <v>1941</v>
      </c>
      <c r="E639" s="69">
        <v>6640</v>
      </c>
      <c r="F639" s="70">
        <v>4636</v>
      </c>
      <c r="G639" s="70">
        <v>1932</v>
      </c>
      <c r="H639" s="70">
        <v>6568</v>
      </c>
    </row>
    <row r="640" spans="2:8" ht="20.25" thickBot="1" x14ac:dyDescent="0.3">
      <c r="B640" s="40" t="s">
        <v>718</v>
      </c>
      <c r="C640" s="21">
        <v>626</v>
      </c>
      <c r="D640" s="21">
        <v>257</v>
      </c>
      <c r="E640" s="21">
        <v>883</v>
      </c>
      <c r="F640" s="41">
        <v>625</v>
      </c>
      <c r="G640" s="41">
        <v>256</v>
      </c>
      <c r="H640" s="41">
        <v>881</v>
      </c>
    </row>
    <row r="641" spans="2:8" ht="20.25" thickBot="1" x14ac:dyDescent="0.3">
      <c r="B641" s="40" t="s">
        <v>719</v>
      </c>
      <c r="C641" s="21">
        <v>773</v>
      </c>
      <c r="D641" s="21">
        <v>274</v>
      </c>
      <c r="E641" s="22">
        <v>1047</v>
      </c>
      <c r="F641" s="41">
        <v>801</v>
      </c>
      <c r="G641" s="41">
        <v>295</v>
      </c>
      <c r="H641" s="41">
        <v>1096</v>
      </c>
    </row>
    <row r="642" spans="2:8" ht="20.25" thickBot="1" x14ac:dyDescent="0.3">
      <c r="B642" s="40" t="s">
        <v>720</v>
      </c>
      <c r="C642" s="21">
        <v>608</v>
      </c>
      <c r="D642" s="21">
        <v>263</v>
      </c>
      <c r="E642" s="21">
        <v>871</v>
      </c>
      <c r="F642" s="41">
        <v>613</v>
      </c>
      <c r="G642" s="41">
        <v>252</v>
      </c>
      <c r="H642" s="41">
        <v>865</v>
      </c>
    </row>
    <row r="643" spans="2:8" ht="20.25" thickBot="1" x14ac:dyDescent="0.3">
      <c r="B643" s="40" t="s">
        <v>746</v>
      </c>
      <c r="C643" s="21">
        <v>582</v>
      </c>
      <c r="D643" s="21">
        <v>202</v>
      </c>
      <c r="E643" s="21">
        <v>784</v>
      </c>
      <c r="F643" s="41">
        <v>600</v>
      </c>
      <c r="G643" s="41">
        <v>213</v>
      </c>
      <c r="H643" s="41">
        <v>813</v>
      </c>
    </row>
    <row r="644" spans="2:8" ht="20.25" thickBot="1" x14ac:dyDescent="0.3">
      <c r="B644" s="40" t="s">
        <v>747</v>
      </c>
      <c r="C644" s="21">
        <v>619</v>
      </c>
      <c r="D644" s="21">
        <v>256</v>
      </c>
      <c r="E644" s="21">
        <v>875</v>
      </c>
      <c r="F644" s="41">
        <v>610</v>
      </c>
      <c r="G644" s="41">
        <v>250</v>
      </c>
      <c r="H644" s="41">
        <v>860</v>
      </c>
    </row>
    <row r="645" spans="2:8" ht="20.25" thickBot="1" x14ac:dyDescent="0.3">
      <c r="B645" s="40" t="s">
        <v>721</v>
      </c>
      <c r="C645" s="21">
        <v>752</v>
      </c>
      <c r="D645" s="21">
        <v>243</v>
      </c>
      <c r="E645" s="21">
        <v>995</v>
      </c>
      <c r="F645" s="41">
        <v>677</v>
      </c>
      <c r="G645" s="41">
        <v>218</v>
      </c>
      <c r="H645" s="41">
        <v>895</v>
      </c>
    </row>
    <row r="646" spans="2:8" ht="20.25" thickBot="1" x14ac:dyDescent="0.3">
      <c r="B646" s="40" t="s">
        <v>722</v>
      </c>
      <c r="C646" s="21">
        <v>615</v>
      </c>
      <c r="D646" s="21">
        <v>286</v>
      </c>
      <c r="E646" s="21">
        <v>901</v>
      </c>
      <c r="F646" s="41">
        <v>642</v>
      </c>
      <c r="G646" s="41">
        <v>292</v>
      </c>
      <c r="H646" s="41">
        <v>934</v>
      </c>
    </row>
    <row r="647" spans="2:8" ht="20.25" thickBot="1" x14ac:dyDescent="0.3">
      <c r="B647" s="11" t="s">
        <v>723</v>
      </c>
      <c r="C647" s="69">
        <v>4575</v>
      </c>
      <c r="D647" s="69">
        <v>1781</v>
      </c>
      <c r="E647" s="69">
        <v>6356</v>
      </c>
      <c r="F647" s="70">
        <v>4568</v>
      </c>
      <c r="G647" s="70">
        <v>1776</v>
      </c>
      <c r="H647" s="70">
        <v>6344</v>
      </c>
    </row>
    <row r="648" spans="2:8" ht="20.25" thickBot="1" x14ac:dyDescent="0.3">
      <c r="B648" s="310" t="s">
        <v>748</v>
      </c>
      <c r="C648" s="21">
        <v>633</v>
      </c>
      <c r="D648" s="21">
        <v>183</v>
      </c>
      <c r="E648" s="21">
        <v>816</v>
      </c>
      <c r="F648" s="41">
        <v>678</v>
      </c>
      <c r="G648" s="41">
        <v>201</v>
      </c>
      <c r="H648" s="41">
        <v>879</v>
      </c>
    </row>
    <row r="649" spans="2:8" ht="20.25" thickBot="1" x14ac:dyDescent="0.3">
      <c r="B649" s="40" t="s">
        <v>724</v>
      </c>
      <c r="C649" s="21">
        <v>726</v>
      </c>
      <c r="D649" s="21">
        <v>318</v>
      </c>
      <c r="E649" s="22">
        <v>1044</v>
      </c>
      <c r="F649" s="41">
        <v>713</v>
      </c>
      <c r="G649" s="41">
        <v>312</v>
      </c>
      <c r="H649" s="41">
        <v>1025</v>
      </c>
    </row>
    <row r="650" spans="2:8" ht="20.25" thickBot="1" x14ac:dyDescent="0.3">
      <c r="B650" s="40" t="s">
        <v>725</v>
      </c>
      <c r="C650" s="21">
        <v>809</v>
      </c>
      <c r="D650" s="21">
        <v>319</v>
      </c>
      <c r="E650" s="22">
        <v>1128</v>
      </c>
      <c r="F650" s="41">
        <v>808</v>
      </c>
      <c r="G650" s="41">
        <v>322</v>
      </c>
      <c r="H650" s="41">
        <v>1130</v>
      </c>
    </row>
    <row r="651" spans="2:8" ht="20.25" thickBot="1" x14ac:dyDescent="0.3">
      <c r="B651" s="40" t="s">
        <v>749</v>
      </c>
      <c r="C651" s="21">
        <v>707</v>
      </c>
      <c r="D651" s="21">
        <v>340</v>
      </c>
      <c r="E651" s="22">
        <v>1047</v>
      </c>
      <c r="F651" s="41">
        <v>694</v>
      </c>
      <c r="G651" s="41">
        <v>344</v>
      </c>
      <c r="H651" s="41">
        <v>1038</v>
      </c>
    </row>
    <row r="652" spans="2:8" ht="20.25" thickBot="1" x14ac:dyDescent="0.3">
      <c r="B652" s="40" t="s">
        <v>750</v>
      </c>
      <c r="C652" s="21">
        <v>687</v>
      </c>
      <c r="D652" s="21">
        <v>315</v>
      </c>
      <c r="E652" s="21">
        <v>1002</v>
      </c>
      <c r="F652" s="41">
        <v>666</v>
      </c>
      <c r="G652" s="41">
        <v>302</v>
      </c>
      <c r="H652" s="41">
        <v>968</v>
      </c>
    </row>
    <row r="653" spans="2:8" ht="20.25" thickBot="1" x14ac:dyDescent="0.3">
      <c r="B653" s="11" t="s">
        <v>726</v>
      </c>
      <c r="C653" s="69">
        <v>3562</v>
      </c>
      <c r="D653" s="69">
        <v>1475</v>
      </c>
      <c r="E653" s="69">
        <v>5037</v>
      </c>
      <c r="F653" s="70">
        <v>3559</v>
      </c>
      <c r="G653" s="70">
        <v>1481</v>
      </c>
      <c r="H653" s="70">
        <v>5040</v>
      </c>
    </row>
    <row r="654" spans="2:8" ht="20.25" thickBot="1" x14ac:dyDescent="0.3">
      <c r="B654" s="40" t="s">
        <v>727</v>
      </c>
      <c r="C654" s="21">
        <v>767</v>
      </c>
      <c r="D654" s="21">
        <v>356</v>
      </c>
      <c r="E654" s="22">
        <v>1123</v>
      </c>
      <c r="F654" s="41">
        <v>762</v>
      </c>
      <c r="G654" s="41">
        <v>366</v>
      </c>
      <c r="H654" s="41">
        <v>1128</v>
      </c>
    </row>
    <row r="655" spans="2:8" ht="20.25" thickBot="1" x14ac:dyDescent="0.3">
      <c r="B655" s="40" t="s">
        <v>728</v>
      </c>
      <c r="C655" s="21">
        <v>773</v>
      </c>
      <c r="D655" s="21">
        <v>337</v>
      </c>
      <c r="E655" s="21">
        <v>1110</v>
      </c>
      <c r="F655" s="41">
        <v>667</v>
      </c>
      <c r="G655" s="41">
        <v>289</v>
      </c>
      <c r="H655" s="41">
        <v>956</v>
      </c>
    </row>
    <row r="656" spans="2:8" ht="20.25" thickBot="1" x14ac:dyDescent="0.3">
      <c r="B656" s="40" t="s">
        <v>729</v>
      </c>
      <c r="C656" s="21">
        <v>459</v>
      </c>
      <c r="D656" s="21">
        <v>299</v>
      </c>
      <c r="E656" s="21">
        <v>758</v>
      </c>
      <c r="F656" s="41">
        <v>442</v>
      </c>
      <c r="G656" s="41">
        <v>302</v>
      </c>
      <c r="H656" s="41">
        <v>744</v>
      </c>
    </row>
    <row r="657" spans="2:8" ht="20.25" thickBot="1" x14ac:dyDescent="0.3">
      <c r="B657" s="11" t="s">
        <v>730</v>
      </c>
      <c r="C657" s="69">
        <v>1999</v>
      </c>
      <c r="D657" s="70">
        <v>992</v>
      </c>
      <c r="E657" s="69">
        <v>2991</v>
      </c>
      <c r="F657" s="70">
        <v>1871</v>
      </c>
      <c r="G657" s="70">
        <v>957</v>
      </c>
      <c r="H657" s="70">
        <v>2828</v>
      </c>
    </row>
    <row r="658" spans="2:8" ht="20.25" thickBot="1" x14ac:dyDescent="0.3">
      <c r="B658" s="359" t="s">
        <v>731</v>
      </c>
      <c r="C658" s="302">
        <v>20063</v>
      </c>
      <c r="D658" s="302">
        <v>8722</v>
      </c>
      <c r="E658" s="302">
        <v>28785</v>
      </c>
      <c r="F658" s="302">
        <v>19729</v>
      </c>
      <c r="G658" s="302">
        <v>8660</v>
      </c>
      <c r="H658" s="302">
        <v>28389</v>
      </c>
    </row>
  </sheetData>
  <mergeCells count="81">
    <mergeCell ref="C50:D50"/>
    <mergeCell ref="E50:F50"/>
    <mergeCell ref="B15:B16"/>
    <mergeCell ref="C15:D15"/>
    <mergeCell ref="E15:F15"/>
    <mergeCell ref="B24:B25"/>
    <mergeCell ref="C24:D24"/>
    <mergeCell ref="E24:F24"/>
    <mergeCell ref="B32:B33"/>
    <mergeCell ref="C32:D32"/>
    <mergeCell ref="E32:F32"/>
    <mergeCell ref="C40:D40"/>
    <mergeCell ref="E40:F40"/>
    <mergeCell ref="B80:B81"/>
    <mergeCell ref="C80:E80"/>
    <mergeCell ref="F80:H80"/>
    <mergeCell ref="B88:B89"/>
    <mergeCell ref="C88:D88"/>
    <mergeCell ref="E88:F88"/>
    <mergeCell ref="G88:G89"/>
    <mergeCell ref="B97:B98"/>
    <mergeCell ref="C97:E97"/>
    <mergeCell ref="F97:H97"/>
    <mergeCell ref="B107:B108"/>
    <mergeCell ref="C107:D107"/>
    <mergeCell ref="E107:F107"/>
    <mergeCell ref="G107:H107"/>
    <mergeCell ref="B117:B118"/>
    <mergeCell ref="C117:E117"/>
    <mergeCell ref="F117:H117"/>
    <mergeCell ref="B125:B126"/>
    <mergeCell ref="C125:E125"/>
    <mergeCell ref="F125:H125"/>
    <mergeCell ref="C136:D136"/>
    <mergeCell ref="E136:F136"/>
    <mergeCell ref="G136:H136"/>
    <mergeCell ref="B149:B150"/>
    <mergeCell ref="C149:E149"/>
    <mergeCell ref="F149:H149"/>
    <mergeCell ref="B294:B295"/>
    <mergeCell ref="C294:D294"/>
    <mergeCell ref="E294:F294"/>
    <mergeCell ref="G294:I294"/>
    <mergeCell ref="I149:K149"/>
    <mergeCell ref="C159:D159"/>
    <mergeCell ref="E159:F159"/>
    <mergeCell ref="G159:H159"/>
    <mergeCell ref="B210:D210"/>
    <mergeCell ref="B220:D220"/>
    <mergeCell ref="B230:D230"/>
    <mergeCell ref="B240:D240"/>
    <mergeCell ref="B285:B286"/>
    <mergeCell ref="C285:E285"/>
    <mergeCell ref="F285:H285"/>
    <mergeCell ref="I478:I479"/>
    <mergeCell ref="B330:B331"/>
    <mergeCell ref="C330:E330"/>
    <mergeCell ref="F330:H330"/>
    <mergeCell ref="B345:B346"/>
    <mergeCell ref="C345:E345"/>
    <mergeCell ref="F345:H345"/>
    <mergeCell ref="B363:B364"/>
    <mergeCell ref="C363:E363"/>
    <mergeCell ref="F363:H363"/>
    <mergeCell ref="B478:B479"/>
    <mergeCell ref="C478:H478"/>
    <mergeCell ref="B621:B622"/>
    <mergeCell ref="C621:E621"/>
    <mergeCell ref="F621:H621"/>
    <mergeCell ref="B489:B490"/>
    <mergeCell ref="C489:E489"/>
    <mergeCell ref="F489:H489"/>
    <mergeCell ref="B581:B582"/>
    <mergeCell ref="C581:E581"/>
    <mergeCell ref="F581:H581"/>
    <mergeCell ref="B500:B501"/>
    <mergeCell ref="C500:D500"/>
    <mergeCell ref="E500:F500"/>
    <mergeCell ref="B540:B541"/>
    <mergeCell ref="C540:E540"/>
    <mergeCell ref="F540:H540"/>
  </mergeCells>
  <hyperlinks>
    <hyperlink ref="B103" location="_ftn1" display="_ftn1"/>
    <hyperlink ref="B113" location="_ftn1" display="_ftn1"/>
    <hyperlink ref="B183" location="_ftn1" display="_ftn1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K319"/>
  <sheetViews>
    <sheetView topLeftCell="A262" workbookViewId="0">
      <selection activeCell="B2" sqref="B2"/>
    </sheetView>
  </sheetViews>
  <sheetFormatPr defaultRowHeight="15" x14ac:dyDescent="0.25"/>
  <cols>
    <col min="2" max="2" width="48.140625" customWidth="1"/>
    <col min="3" max="3" width="13" customWidth="1"/>
    <col min="4" max="4" width="11.5703125" customWidth="1"/>
    <col min="6" max="6" width="14.5703125" customWidth="1"/>
    <col min="7" max="7" width="17.7109375" customWidth="1"/>
    <col min="9" max="9" width="7.140625" customWidth="1"/>
  </cols>
  <sheetData>
    <row r="2" spans="2:9" ht="19.5" x14ac:dyDescent="0.25">
      <c r="B2" s="115" t="s">
        <v>512</v>
      </c>
    </row>
    <row r="4" spans="2:9" ht="20.25" thickBot="1" x14ac:dyDescent="0.3">
      <c r="B4" s="8" t="s">
        <v>513</v>
      </c>
    </row>
    <row r="5" spans="2:9" ht="20.25" thickBot="1" x14ac:dyDescent="0.3">
      <c r="B5" s="389" t="s">
        <v>28</v>
      </c>
      <c r="C5" s="394" t="s">
        <v>514</v>
      </c>
      <c r="D5" s="387" t="s">
        <v>515</v>
      </c>
      <c r="E5" s="404"/>
      <c r="F5" s="388"/>
      <c r="G5" s="387" t="s">
        <v>3</v>
      </c>
      <c r="H5" s="404"/>
      <c r="I5" s="388"/>
    </row>
    <row r="6" spans="2:9" ht="39.75" thickBot="1" x14ac:dyDescent="0.3">
      <c r="B6" s="390"/>
      <c r="C6" s="400"/>
      <c r="D6" s="54" t="s">
        <v>133</v>
      </c>
      <c r="E6" s="54" t="s">
        <v>134</v>
      </c>
      <c r="F6" s="54" t="s">
        <v>6</v>
      </c>
      <c r="G6" s="54" t="s">
        <v>4</v>
      </c>
      <c r="H6" s="54" t="s">
        <v>5</v>
      </c>
      <c r="I6" s="54" t="s">
        <v>6</v>
      </c>
    </row>
    <row r="7" spans="2:9" ht="20.25" thickBot="1" x14ac:dyDescent="0.3">
      <c r="B7" s="152" t="s">
        <v>516</v>
      </c>
      <c r="C7" s="68">
        <v>193</v>
      </c>
      <c r="D7" s="153">
        <v>10108</v>
      </c>
      <c r="E7" s="153">
        <v>8363</v>
      </c>
      <c r="F7" s="153">
        <v>18471</v>
      </c>
      <c r="G7" s="153">
        <v>1294</v>
      </c>
      <c r="H7" s="68">
        <v>732</v>
      </c>
      <c r="I7" s="153">
        <v>2026</v>
      </c>
    </row>
    <row r="8" spans="2:9" ht="20.25" thickBot="1" x14ac:dyDescent="0.3">
      <c r="B8" s="152" t="s">
        <v>517</v>
      </c>
      <c r="C8" s="68">
        <v>192</v>
      </c>
      <c r="D8" s="153">
        <v>33392</v>
      </c>
      <c r="E8" s="153">
        <v>27732</v>
      </c>
      <c r="F8" s="153">
        <v>61124</v>
      </c>
      <c r="G8" s="153">
        <v>2870</v>
      </c>
      <c r="H8" s="68">
        <v>958</v>
      </c>
      <c r="I8" s="153">
        <v>3828</v>
      </c>
    </row>
    <row r="9" spans="2:9" ht="20.25" thickBot="1" x14ac:dyDescent="0.3">
      <c r="B9" s="152" t="s">
        <v>518</v>
      </c>
      <c r="C9" s="68">
        <v>17</v>
      </c>
      <c r="D9" s="153">
        <v>7881</v>
      </c>
      <c r="E9" s="153">
        <v>2539</v>
      </c>
      <c r="F9" s="153">
        <v>10420</v>
      </c>
      <c r="G9" s="68">
        <v>864</v>
      </c>
      <c r="H9" s="68">
        <v>211</v>
      </c>
      <c r="I9" s="153">
        <v>1075</v>
      </c>
    </row>
    <row r="10" spans="2:9" ht="20.25" thickBot="1" x14ac:dyDescent="0.3">
      <c r="B10" s="152" t="s">
        <v>519</v>
      </c>
      <c r="C10" s="236"/>
      <c r="D10" s="153">
        <v>13946</v>
      </c>
      <c r="E10" s="153">
        <v>3540</v>
      </c>
      <c r="F10" s="153">
        <v>17486</v>
      </c>
      <c r="G10" s="236"/>
      <c r="H10" s="236"/>
      <c r="I10" s="236"/>
    </row>
    <row r="11" spans="2:9" ht="20.25" thickBot="1" x14ac:dyDescent="0.3">
      <c r="B11" s="237" t="s">
        <v>6</v>
      </c>
      <c r="C11" s="205">
        <v>402</v>
      </c>
      <c r="D11" s="207">
        <v>65327</v>
      </c>
      <c r="E11" s="207">
        <v>42174</v>
      </c>
      <c r="F11" s="207">
        <v>107501</v>
      </c>
      <c r="G11" s="207">
        <v>5028</v>
      </c>
      <c r="H11" s="207">
        <v>1901</v>
      </c>
      <c r="I11" s="207">
        <v>6929</v>
      </c>
    </row>
    <row r="12" spans="2:9" ht="19.5" x14ac:dyDescent="0.25">
      <c r="B12" s="132"/>
    </row>
    <row r="13" spans="2:9" ht="20.25" thickBot="1" x14ac:dyDescent="0.3">
      <c r="B13" s="8" t="s">
        <v>520</v>
      </c>
    </row>
    <row r="14" spans="2:9" ht="20.25" thickBot="1" x14ac:dyDescent="0.3">
      <c r="B14" s="150" t="s">
        <v>108</v>
      </c>
      <c r="C14" s="64">
        <v>2016</v>
      </c>
      <c r="D14" s="64">
        <v>2017</v>
      </c>
    </row>
    <row r="15" spans="2:9" ht="20.25" thickBot="1" x14ac:dyDescent="0.3">
      <c r="B15" s="152" t="s">
        <v>110</v>
      </c>
      <c r="C15" s="68">
        <v>104</v>
      </c>
      <c r="D15" s="68">
        <v>102</v>
      </c>
    </row>
    <row r="16" spans="2:9" ht="20.25" thickBot="1" x14ac:dyDescent="0.3">
      <c r="B16" s="152" t="s">
        <v>111</v>
      </c>
      <c r="C16" s="68">
        <v>42</v>
      </c>
      <c r="D16" s="68">
        <v>40</v>
      </c>
    </row>
    <row r="17" spans="2:4" ht="20.25" thickBot="1" x14ac:dyDescent="0.3">
      <c r="B17" s="152" t="s">
        <v>112</v>
      </c>
      <c r="C17" s="68">
        <v>248</v>
      </c>
      <c r="D17" s="68">
        <v>260</v>
      </c>
    </row>
    <row r="18" spans="2:4" ht="20.25" thickBot="1" x14ac:dyDescent="0.3">
      <c r="B18" s="206" t="s">
        <v>6</v>
      </c>
      <c r="C18" s="205">
        <v>394</v>
      </c>
      <c r="D18" s="205">
        <v>402</v>
      </c>
    </row>
    <row r="20" spans="2:4" ht="20.25" thickBot="1" x14ac:dyDescent="0.3">
      <c r="B20" s="8" t="s">
        <v>521</v>
      </c>
    </row>
    <row r="21" spans="2:4" ht="20.25" thickBot="1" x14ac:dyDescent="0.3">
      <c r="B21" s="150" t="s">
        <v>108</v>
      </c>
      <c r="C21" s="64" t="s">
        <v>242</v>
      </c>
      <c r="D21" s="64" t="s">
        <v>522</v>
      </c>
    </row>
    <row r="22" spans="2:4" ht="20.25" thickBot="1" x14ac:dyDescent="0.3">
      <c r="B22" s="152" t="s">
        <v>110</v>
      </c>
      <c r="C22" s="238">
        <v>759</v>
      </c>
      <c r="D22" s="68">
        <v>27</v>
      </c>
    </row>
    <row r="23" spans="2:4" ht="20.25" thickBot="1" x14ac:dyDescent="0.3">
      <c r="B23" s="152" t="s">
        <v>111</v>
      </c>
      <c r="C23" s="238">
        <v>410</v>
      </c>
      <c r="D23" s="68">
        <v>30</v>
      </c>
    </row>
    <row r="24" spans="2:4" ht="20.25" thickBot="1" x14ac:dyDescent="0.3">
      <c r="B24" s="152" t="s">
        <v>112</v>
      </c>
      <c r="C24" s="204">
        <v>1845</v>
      </c>
      <c r="D24" s="68">
        <v>25</v>
      </c>
    </row>
    <row r="25" spans="2:4" ht="20.25" thickBot="1" x14ac:dyDescent="0.3">
      <c r="B25" s="206" t="s">
        <v>6</v>
      </c>
      <c r="C25" s="203">
        <v>3014</v>
      </c>
      <c r="D25" s="205">
        <v>26</v>
      </c>
    </row>
    <row r="27" spans="2:4" ht="20.25" thickBot="1" x14ac:dyDescent="0.3">
      <c r="B27" s="8" t="s">
        <v>523</v>
      </c>
    </row>
    <row r="28" spans="2:4" ht="20.25" thickBot="1" x14ac:dyDescent="0.3">
      <c r="B28" s="150" t="s">
        <v>108</v>
      </c>
      <c r="C28" s="64" t="s">
        <v>117</v>
      </c>
      <c r="D28" s="64" t="s">
        <v>524</v>
      </c>
    </row>
    <row r="29" spans="2:4" ht="20.25" thickBot="1" x14ac:dyDescent="0.3">
      <c r="B29" s="152" t="s">
        <v>110</v>
      </c>
      <c r="C29" s="204">
        <v>10232</v>
      </c>
      <c r="D29" s="68">
        <v>2</v>
      </c>
    </row>
    <row r="30" spans="2:4" ht="20.25" thickBot="1" x14ac:dyDescent="0.3">
      <c r="B30" s="152" t="s">
        <v>111</v>
      </c>
      <c r="C30" s="204">
        <v>6326</v>
      </c>
      <c r="D30" s="68">
        <v>2</v>
      </c>
    </row>
    <row r="31" spans="2:4" ht="20.25" thickBot="1" x14ac:dyDescent="0.3">
      <c r="B31" s="152" t="s">
        <v>112</v>
      </c>
      <c r="C31" s="204">
        <v>27856</v>
      </c>
      <c r="D31" s="68">
        <v>2</v>
      </c>
    </row>
    <row r="32" spans="2:4" ht="20.25" thickBot="1" x14ac:dyDescent="0.3">
      <c r="B32" s="206" t="s">
        <v>6</v>
      </c>
      <c r="C32" s="203">
        <v>44414</v>
      </c>
      <c r="D32" s="223">
        <v>2</v>
      </c>
    </row>
    <row r="33" spans="2:8" x14ac:dyDescent="0.25">
      <c r="B33" s="27"/>
    </row>
    <row r="34" spans="2:8" ht="20.25" thickBot="1" x14ac:dyDescent="0.3">
      <c r="B34" s="8" t="s">
        <v>525</v>
      </c>
    </row>
    <row r="35" spans="2:8" ht="20.25" thickBot="1" x14ac:dyDescent="0.3">
      <c r="B35" s="150" t="s">
        <v>58</v>
      </c>
      <c r="C35" s="151">
        <v>2016</v>
      </c>
      <c r="D35" s="151">
        <v>2017</v>
      </c>
    </row>
    <row r="36" spans="2:8" ht="20.25" thickBot="1" x14ac:dyDescent="0.3">
      <c r="B36" s="32" t="s">
        <v>526</v>
      </c>
      <c r="C36" s="44">
        <v>93158</v>
      </c>
      <c r="D36" s="44">
        <v>90015</v>
      </c>
    </row>
    <row r="37" spans="2:8" ht="20.25" thickBot="1" x14ac:dyDescent="0.3">
      <c r="B37" s="13" t="s">
        <v>4</v>
      </c>
      <c r="C37" s="22">
        <v>52090</v>
      </c>
      <c r="D37" s="22">
        <v>51381</v>
      </c>
    </row>
    <row r="38" spans="2:8" ht="20.25" thickBot="1" x14ac:dyDescent="0.3">
      <c r="B38" s="13" t="s">
        <v>527</v>
      </c>
      <c r="C38" s="22">
        <v>41068</v>
      </c>
      <c r="D38" s="22">
        <v>38634</v>
      </c>
    </row>
    <row r="39" spans="2:8" ht="20.25" thickBot="1" x14ac:dyDescent="0.3">
      <c r="B39" s="45" t="s">
        <v>62</v>
      </c>
      <c r="C39" s="46">
        <v>0.55920000000000003</v>
      </c>
      <c r="D39" s="46">
        <v>0.57099999999999995</v>
      </c>
    </row>
    <row r="40" spans="2:8" ht="20.25" thickBot="1" x14ac:dyDescent="0.3">
      <c r="B40" s="45" t="s">
        <v>63</v>
      </c>
      <c r="C40" s="46">
        <v>0.44080000000000003</v>
      </c>
      <c r="D40" s="46">
        <v>0.42899999999999999</v>
      </c>
    </row>
    <row r="41" spans="2:8" ht="19.5" x14ac:dyDescent="0.25">
      <c r="B41" s="132"/>
    </row>
    <row r="43" spans="2:8" ht="20.25" thickBot="1" x14ac:dyDescent="0.3">
      <c r="B43" s="8" t="s">
        <v>528</v>
      </c>
    </row>
    <row r="44" spans="2:8" ht="20.25" thickBot="1" x14ac:dyDescent="0.3">
      <c r="B44" s="389" t="s">
        <v>108</v>
      </c>
      <c r="C44" s="396">
        <v>2016</v>
      </c>
      <c r="D44" s="425"/>
      <c r="E44" s="397"/>
      <c r="F44" s="396">
        <v>2017</v>
      </c>
      <c r="G44" s="425"/>
      <c r="H44" s="425"/>
    </row>
    <row r="45" spans="2:8" ht="20.25" thickBot="1" x14ac:dyDescent="0.3">
      <c r="B45" s="443"/>
      <c r="C45" s="117" t="s">
        <v>4</v>
      </c>
      <c r="D45" s="117" t="s">
        <v>5</v>
      </c>
      <c r="E45" s="117" t="s">
        <v>6</v>
      </c>
      <c r="F45" s="117" t="s">
        <v>4</v>
      </c>
      <c r="G45" s="117" t="s">
        <v>5</v>
      </c>
      <c r="H45" s="117" t="s">
        <v>6</v>
      </c>
    </row>
    <row r="46" spans="2:8" ht="20.25" thickBot="1" x14ac:dyDescent="0.3">
      <c r="B46" s="152" t="s">
        <v>110</v>
      </c>
      <c r="C46" s="59">
        <v>17381</v>
      </c>
      <c r="D46" s="59">
        <v>10380</v>
      </c>
      <c r="E46" s="59">
        <v>27761</v>
      </c>
      <c r="F46" s="59">
        <v>18648</v>
      </c>
      <c r="G46" s="59">
        <v>9950</v>
      </c>
      <c r="H46" s="59">
        <v>28598</v>
      </c>
    </row>
    <row r="47" spans="2:8" ht="20.25" thickBot="1" x14ac:dyDescent="0.3">
      <c r="B47" s="152" t="s">
        <v>111</v>
      </c>
      <c r="C47" s="59">
        <v>7231</v>
      </c>
      <c r="D47" s="59">
        <v>5253</v>
      </c>
      <c r="E47" s="59">
        <v>12484</v>
      </c>
      <c r="F47" s="59">
        <v>6853</v>
      </c>
      <c r="G47" s="59">
        <v>5355</v>
      </c>
      <c r="H47" s="59">
        <v>12208</v>
      </c>
    </row>
    <row r="48" spans="2:8" ht="20.25" thickBot="1" x14ac:dyDescent="0.3">
      <c r="B48" s="152" t="s">
        <v>112</v>
      </c>
      <c r="C48" s="59">
        <v>27478</v>
      </c>
      <c r="D48" s="59">
        <v>25435</v>
      </c>
      <c r="E48" s="59">
        <v>52913</v>
      </c>
      <c r="F48" s="59">
        <v>25880</v>
      </c>
      <c r="G48" s="59">
        <v>23329</v>
      </c>
      <c r="H48" s="59">
        <v>49209</v>
      </c>
    </row>
    <row r="49" spans="2:8" ht="20.25" thickBot="1" x14ac:dyDescent="0.3">
      <c r="B49" s="159" t="s">
        <v>6</v>
      </c>
      <c r="C49" s="239">
        <v>52090</v>
      </c>
      <c r="D49" s="239">
        <v>41068</v>
      </c>
      <c r="E49" s="239">
        <v>93158</v>
      </c>
      <c r="F49" s="239">
        <v>51381</v>
      </c>
      <c r="G49" s="239">
        <v>38634</v>
      </c>
      <c r="H49" s="239">
        <v>90015</v>
      </c>
    </row>
    <row r="51" spans="2:8" ht="20.25" thickBot="1" x14ac:dyDescent="0.3">
      <c r="B51" s="8" t="s">
        <v>529</v>
      </c>
    </row>
    <row r="52" spans="2:8" ht="20.25" thickBot="1" x14ac:dyDescent="0.3">
      <c r="B52" s="398" t="s">
        <v>28</v>
      </c>
      <c r="C52" s="387" t="s">
        <v>530</v>
      </c>
      <c r="D52" s="404"/>
      <c r="E52" s="388"/>
      <c r="F52" s="396" t="s">
        <v>35</v>
      </c>
      <c r="G52" s="397"/>
    </row>
    <row r="53" spans="2:8" ht="20.25" thickBot="1" x14ac:dyDescent="0.3">
      <c r="B53" s="399"/>
      <c r="C53" s="39" t="s">
        <v>133</v>
      </c>
      <c r="D53" s="39" t="s">
        <v>134</v>
      </c>
      <c r="E53" s="39" t="s">
        <v>6</v>
      </c>
      <c r="F53" s="120" t="s">
        <v>531</v>
      </c>
      <c r="G53" s="120" t="s">
        <v>532</v>
      </c>
    </row>
    <row r="54" spans="2:8" ht="20.25" thickBot="1" x14ac:dyDescent="0.3">
      <c r="B54" s="13" t="s">
        <v>533</v>
      </c>
      <c r="C54" s="22">
        <v>5932</v>
      </c>
      <c r="D54" s="22">
        <v>5342</v>
      </c>
      <c r="E54" s="22">
        <v>11274</v>
      </c>
      <c r="F54" s="186">
        <v>0.52600000000000002</v>
      </c>
      <c r="G54" s="186">
        <v>0.47399999999999998</v>
      </c>
    </row>
    <row r="55" spans="2:8" ht="20.25" thickBot="1" x14ac:dyDescent="0.3">
      <c r="B55" s="13" t="s">
        <v>534</v>
      </c>
      <c r="C55" s="22">
        <v>1026</v>
      </c>
      <c r="D55" s="22">
        <v>1051</v>
      </c>
      <c r="E55" s="22">
        <v>2077</v>
      </c>
      <c r="F55" s="186">
        <v>0.49399999999999999</v>
      </c>
      <c r="G55" s="186">
        <v>0.50600000000000001</v>
      </c>
    </row>
    <row r="56" spans="2:8" ht="20.25" thickBot="1" x14ac:dyDescent="0.3">
      <c r="B56" s="13" t="s">
        <v>535</v>
      </c>
      <c r="C56" s="22">
        <v>13590</v>
      </c>
      <c r="D56" s="22">
        <v>11013</v>
      </c>
      <c r="E56" s="22">
        <v>24603</v>
      </c>
      <c r="F56" s="186">
        <v>0.55200000000000005</v>
      </c>
      <c r="G56" s="186">
        <v>0.44800000000000001</v>
      </c>
    </row>
    <row r="57" spans="2:8" ht="20.25" thickBot="1" x14ac:dyDescent="0.3">
      <c r="B57" s="13" t="s">
        <v>536</v>
      </c>
      <c r="C57" s="22">
        <v>11011</v>
      </c>
      <c r="D57" s="22">
        <v>8835</v>
      </c>
      <c r="E57" s="22">
        <v>19846</v>
      </c>
      <c r="F57" s="186">
        <v>0.55500000000000005</v>
      </c>
      <c r="G57" s="186">
        <v>0.44500000000000001</v>
      </c>
    </row>
    <row r="58" spans="2:8" ht="20.25" thickBot="1" x14ac:dyDescent="0.3">
      <c r="B58" s="13" t="s">
        <v>537</v>
      </c>
      <c r="C58" s="22">
        <v>11941</v>
      </c>
      <c r="D58" s="22">
        <v>9854</v>
      </c>
      <c r="E58" s="22">
        <v>21795</v>
      </c>
      <c r="F58" s="186">
        <v>0.54800000000000004</v>
      </c>
      <c r="G58" s="186">
        <v>0.45200000000000001</v>
      </c>
    </row>
    <row r="59" spans="2:8" ht="20.25" thickBot="1" x14ac:dyDescent="0.3">
      <c r="B59" s="13" t="s">
        <v>538</v>
      </c>
      <c r="C59" s="21">
        <v>117</v>
      </c>
      <c r="D59" s="21">
        <v>412</v>
      </c>
      <c r="E59" s="21">
        <v>529</v>
      </c>
      <c r="F59" s="186">
        <v>0.221</v>
      </c>
      <c r="G59" s="186">
        <v>0.77900000000000003</v>
      </c>
    </row>
    <row r="60" spans="2:8" ht="20.25" thickBot="1" x14ac:dyDescent="0.3">
      <c r="B60" s="13" t="s">
        <v>539</v>
      </c>
      <c r="C60" s="22">
        <v>7764</v>
      </c>
      <c r="D60" s="22">
        <v>2127</v>
      </c>
      <c r="E60" s="22">
        <v>9891</v>
      </c>
      <c r="F60" s="186">
        <v>0.78500000000000003</v>
      </c>
      <c r="G60" s="186">
        <v>0.215</v>
      </c>
    </row>
    <row r="61" spans="2:8" ht="20.25" thickBot="1" x14ac:dyDescent="0.3">
      <c r="B61" s="47" t="s">
        <v>225</v>
      </c>
      <c r="C61" s="137">
        <v>51381</v>
      </c>
      <c r="D61" s="137">
        <v>38634</v>
      </c>
      <c r="E61" s="137">
        <v>90015</v>
      </c>
      <c r="F61" s="240">
        <v>0.57099999999999995</v>
      </c>
      <c r="G61" s="240">
        <v>0.42899999999999999</v>
      </c>
    </row>
    <row r="62" spans="2:8" x14ac:dyDescent="0.25">
      <c r="B62" s="27"/>
    </row>
    <row r="63" spans="2:8" ht="20.25" thickBot="1" x14ac:dyDescent="0.3">
      <c r="B63" s="8" t="s">
        <v>540</v>
      </c>
    </row>
    <row r="64" spans="2:8" ht="20.25" thickBot="1" x14ac:dyDescent="0.3">
      <c r="B64" s="389" t="s">
        <v>541</v>
      </c>
      <c r="C64" s="396" t="s">
        <v>542</v>
      </c>
      <c r="D64" s="425"/>
      <c r="E64" s="397"/>
      <c r="F64" s="396" t="s">
        <v>543</v>
      </c>
      <c r="G64" s="397"/>
    </row>
    <row r="65" spans="2:7" ht="20.25" thickBot="1" x14ac:dyDescent="0.3">
      <c r="B65" s="443"/>
      <c r="C65" s="117" t="s">
        <v>4</v>
      </c>
      <c r="D65" s="117" t="s">
        <v>5</v>
      </c>
      <c r="E65" s="117" t="s">
        <v>6</v>
      </c>
      <c r="F65" s="117" t="s">
        <v>531</v>
      </c>
      <c r="G65" s="117" t="s">
        <v>532</v>
      </c>
    </row>
    <row r="66" spans="2:7" ht="20.25" thickBot="1" x14ac:dyDescent="0.3">
      <c r="B66" s="152" t="s">
        <v>544</v>
      </c>
      <c r="C66" s="153">
        <v>9868</v>
      </c>
      <c r="D66" s="68">
        <v>415</v>
      </c>
      <c r="E66" s="153">
        <v>10283</v>
      </c>
      <c r="F66" s="186">
        <v>0.96</v>
      </c>
      <c r="G66" s="186">
        <v>0.04</v>
      </c>
    </row>
    <row r="67" spans="2:7" ht="20.25" thickBot="1" x14ac:dyDescent="0.3">
      <c r="B67" s="152" t="s">
        <v>545</v>
      </c>
      <c r="C67" s="68">
        <v>820</v>
      </c>
      <c r="D67" s="68">
        <v>628</v>
      </c>
      <c r="E67" s="153">
        <v>1448</v>
      </c>
      <c r="F67" s="186">
        <v>0.56599999999999995</v>
      </c>
      <c r="G67" s="186">
        <v>0.434</v>
      </c>
    </row>
    <row r="68" spans="2:7" ht="20.25" thickBot="1" x14ac:dyDescent="0.3">
      <c r="B68" s="152" t="s">
        <v>546</v>
      </c>
      <c r="C68" s="153">
        <v>2305</v>
      </c>
      <c r="D68" s="153">
        <v>1668</v>
      </c>
      <c r="E68" s="153">
        <v>3973</v>
      </c>
      <c r="F68" s="186">
        <v>0.57999999999999996</v>
      </c>
      <c r="G68" s="186">
        <v>0.42</v>
      </c>
    </row>
    <row r="69" spans="2:7" ht="20.25" thickBot="1" x14ac:dyDescent="0.3">
      <c r="B69" s="152" t="s">
        <v>547</v>
      </c>
      <c r="C69" s="68">
        <v>624</v>
      </c>
      <c r="D69" s="68">
        <v>676</v>
      </c>
      <c r="E69" s="153">
        <v>1300</v>
      </c>
      <c r="F69" s="186">
        <v>0.48</v>
      </c>
      <c r="G69" s="186">
        <v>0.52</v>
      </c>
    </row>
    <row r="70" spans="2:7" ht="20.25" thickBot="1" x14ac:dyDescent="0.3">
      <c r="B70" s="152" t="s">
        <v>548</v>
      </c>
      <c r="C70" s="68">
        <v>329</v>
      </c>
      <c r="D70" s="68">
        <v>153</v>
      </c>
      <c r="E70" s="68">
        <v>482</v>
      </c>
      <c r="F70" s="186">
        <v>0.68300000000000005</v>
      </c>
      <c r="G70" s="186">
        <v>0.317</v>
      </c>
    </row>
    <row r="71" spans="2:7" ht="20.25" thickBot="1" x14ac:dyDescent="0.3">
      <c r="B71" s="241" t="s">
        <v>6</v>
      </c>
      <c r="C71" s="242">
        <v>13946</v>
      </c>
      <c r="D71" s="242">
        <v>3540</v>
      </c>
      <c r="E71" s="242">
        <v>17486</v>
      </c>
      <c r="F71" s="243">
        <v>0.79800000000000004</v>
      </c>
      <c r="G71" s="243">
        <v>0.20200000000000001</v>
      </c>
    </row>
    <row r="73" spans="2:7" ht="20.25" thickBot="1" x14ac:dyDescent="0.3">
      <c r="B73" s="8" t="s">
        <v>549</v>
      </c>
    </row>
    <row r="74" spans="2:7" ht="20.25" thickBot="1" x14ac:dyDescent="0.3">
      <c r="B74" s="213" t="s">
        <v>58</v>
      </c>
      <c r="C74" s="64" t="s">
        <v>4</v>
      </c>
      <c r="D74" s="64" t="s">
        <v>5</v>
      </c>
      <c r="E74" s="64" t="s">
        <v>6</v>
      </c>
    </row>
    <row r="75" spans="2:7" ht="20.25" thickBot="1" x14ac:dyDescent="0.3">
      <c r="B75" s="152" t="s">
        <v>550</v>
      </c>
      <c r="C75" s="59">
        <v>37886</v>
      </c>
      <c r="D75" s="59">
        <v>41312</v>
      </c>
      <c r="E75" s="59">
        <v>79198</v>
      </c>
    </row>
    <row r="76" spans="2:7" ht="20.25" thickBot="1" x14ac:dyDescent="0.3">
      <c r="B76" s="152" t="s">
        <v>551</v>
      </c>
      <c r="C76" s="100">
        <v>13590</v>
      </c>
      <c r="D76" s="100">
        <v>11013</v>
      </c>
      <c r="E76" s="100">
        <v>24603</v>
      </c>
    </row>
    <row r="77" spans="2:7" ht="20.25" thickBot="1" x14ac:dyDescent="0.3">
      <c r="B77" s="168" t="s">
        <v>552</v>
      </c>
      <c r="C77" s="186">
        <v>0.35899999999999999</v>
      </c>
      <c r="D77" s="186">
        <v>0.26700000000000002</v>
      </c>
      <c r="E77" s="186">
        <v>0.311</v>
      </c>
    </row>
    <row r="79" spans="2:7" ht="20.25" thickBot="1" x14ac:dyDescent="0.3">
      <c r="B79" s="8" t="s">
        <v>553</v>
      </c>
    </row>
    <row r="80" spans="2:7" ht="20.25" thickBot="1" x14ac:dyDescent="0.3">
      <c r="B80" s="213" t="s">
        <v>554</v>
      </c>
      <c r="C80" s="64" t="s">
        <v>4</v>
      </c>
      <c r="D80" s="64" t="s">
        <v>222</v>
      </c>
      <c r="E80" s="64" t="s">
        <v>5</v>
      </c>
      <c r="F80" s="64" t="s">
        <v>555</v>
      </c>
      <c r="G80" s="64" t="s">
        <v>6</v>
      </c>
    </row>
    <row r="81" spans="2:7" ht="20.25" thickBot="1" x14ac:dyDescent="0.3">
      <c r="B81" s="152" t="s">
        <v>556</v>
      </c>
      <c r="C81" s="153">
        <v>15451</v>
      </c>
      <c r="D81" s="330">
        <v>0.84499999999999997</v>
      </c>
      <c r="E81" s="153">
        <v>2826</v>
      </c>
      <c r="F81" s="330">
        <v>0.155</v>
      </c>
      <c r="G81" s="153">
        <v>18277</v>
      </c>
    </row>
    <row r="82" spans="2:7" ht="20.25" thickBot="1" x14ac:dyDescent="0.3">
      <c r="B82" s="152" t="s">
        <v>557</v>
      </c>
      <c r="C82" s="153">
        <v>20066</v>
      </c>
      <c r="D82" s="330">
        <v>0.82399999999999995</v>
      </c>
      <c r="E82" s="153">
        <v>4292</v>
      </c>
      <c r="F82" s="330">
        <v>0.17599999999999999</v>
      </c>
      <c r="G82" s="153">
        <v>24358</v>
      </c>
    </row>
    <row r="83" spans="2:7" ht="20.25" thickBot="1" x14ac:dyDescent="0.3">
      <c r="B83" s="152" t="s">
        <v>558</v>
      </c>
      <c r="C83" s="68">
        <v>350</v>
      </c>
      <c r="D83" s="330">
        <v>0.78100000000000003</v>
      </c>
      <c r="E83" s="68">
        <v>98</v>
      </c>
      <c r="F83" s="330">
        <v>0.219</v>
      </c>
      <c r="G83" s="68">
        <v>448</v>
      </c>
    </row>
    <row r="84" spans="2:7" ht="20.25" thickBot="1" x14ac:dyDescent="0.3">
      <c r="B84" s="152" t="s">
        <v>559</v>
      </c>
      <c r="C84" s="68">
        <v>255</v>
      </c>
      <c r="D84" s="330">
        <v>0.58399999999999996</v>
      </c>
      <c r="E84" s="68">
        <v>182</v>
      </c>
      <c r="F84" s="330">
        <v>0.41599999999999998</v>
      </c>
      <c r="G84" s="68">
        <v>437</v>
      </c>
    </row>
    <row r="85" spans="2:7" ht="20.25" thickBot="1" x14ac:dyDescent="0.3">
      <c r="B85" s="152" t="s">
        <v>560</v>
      </c>
      <c r="C85" s="68">
        <v>7</v>
      </c>
      <c r="D85" s="330">
        <v>0.53800000000000003</v>
      </c>
      <c r="E85" s="68">
        <v>6</v>
      </c>
      <c r="F85" s="330">
        <v>0.46200000000000002</v>
      </c>
      <c r="G85" s="68">
        <v>13</v>
      </c>
    </row>
    <row r="86" spans="2:7" ht="20.25" thickBot="1" x14ac:dyDescent="0.3">
      <c r="B86" s="152" t="s">
        <v>561</v>
      </c>
      <c r="C86" s="153">
        <v>5256</v>
      </c>
      <c r="D86" s="330">
        <v>0.53100000000000003</v>
      </c>
      <c r="E86" s="153">
        <v>4645</v>
      </c>
      <c r="F86" s="330">
        <v>0.46899999999999997</v>
      </c>
      <c r="G86" s="153">
        <v>9901</v>
      </c>
    </row>
    <row r="87" spans="2:7" ht="20.25" thickBot="1" x14ac:dyDescent="0.3">
      <c r="B87" s="152" t="s">
        <v>562</v>
      </c>
      <c r="C87" s="153">
        <v>3076</v>
      </c>
      <c r="D87" s="330">
        <v>0.48799999999999999</v>
      </c>
      <c r="E87" s="153">
        <v>3223</v>
      </c>
      <c r="F87" s="330">
        <v>0.51200000000000001</v>
      </c>
      <c r="G87" s="153">
        <v>6299</v>
      </c>
    </row>
    <row r="88" spans="2:7" ht="20.25" thickBot="1" x14ac:dyDescent="0.3">
      <c r="B88" s="152" t="s">
        <v>563</v>
      </c>
      <c r="C88" s="68">
        <v>85</v>
      </c>
      <c r="D88" s="330">
        <v>0.443</v>
      </c>
      <c r="E88" s="68">
        <v>107</v>
      </c>
      <c r="F88" s="330">
        <v>0.55700000000000005</v>
      </c>
      <c r="G88" s="68">
        <v>192</v>
      </c>
    </row>
    <row r="89" spans="2:7" ht="20.25" thickBot="1" x14ac:dyDescent="0.3">
      <c r="B89" s="152" t="s">
        <v>564</v>
      </c>
      <c r="C89" s="153">
        <v>2796</v>
      </c>
      <c r="D89" s="330">
        <v>0.309</v>
      </c>
      <c r="E89" s="153">
        <v>6266</v>
      </c>
      <c r="F89" s="330">
        <v>0.69099999999999995</v>
      </c>
      <c r="G89" s="153">
        <v>9062</v>
      </c>
    </row>
    <row r="90" spans="2:7" ht="20.25" thickBot="1" x14ac:dyDescent="0.3">
      <c r="B90" s="152" t="s">
        <v>565</v>
      </c>
      <c r="C90" s="68">
        <v>393</v>
      </c>
      <c r="D90" s="330">
        <v>0.19900000000000001</v>
      </c>
      <c r="E90" s="153">
        <v>1586</v>
      </c>
      <c r="F90" s="330">
        <v>0.80100000000000005</v>
      </c>
      <c r="G90" s="153">
        <v>1979</v>
      </c>
    </row>
    <row r="91" spans="2:7" ht="20.25" thickBot="1" x14ac:dyDescent="0.3">
      <c r="B91" s="152" t="s">
        <v>566</v>
      </c>
      <c r="C91" s="153">
        <v>2662</v>
      </c>
      <c r="D91" s="330">
        <v>0.193</v>
      </c>
      <c r="E91" s="153">
        <v>11112</v>
      </c>
      <c r="F91" s="330">
        <v>0.80700000000000005</v>
      </c>
      <c r="G91" s="153">
        <v>13774</v>
      </c>
    </row>
    <row r="92" spans="2:7" ht="20.25" thickBot="1" x14ac:dyDescent="0.3">
      <c r="B92" s="152" t="s">
        <v>567</v>
      </c>
      <c r="C92" s="68">
        <v>984</v>
      </c>
      <c r="D92" s="330">
        <v>0.187</v>
      </c>
      <c r="E92" s="153">
        <v>4291</v>
      </c>
      <c r="F92" s="330">
        <v>0.81299999999999994</v>
      </c>
      <c r="G92" s="153">
        <v>5275</v>
      </c>
    </row>
    <row r="93" spans="2:7" ht="20.25" thickBot="1" x14ac:dyDescent="0.3">
      <c r="B93" s="157" t="s">
        <v>6</v>
      </c>
      <c r="C93" s="244">
        <v>51381</v>
      </c>
      <c r="D93" s="338">
        <v>0.57099999999999995</v>
      </c>
      <c r="E93" s="244">
        <v>38634</v>
      </c>
      <c r="F93" s="338">
        <v>0.42899999999999999</v>
      </c>
      <c r="G93" s="244">
        <v>90015</v>
      </c>
    </row>
    <row r="95" spans="2:7" ht="20.25" thickBot="1" x14ac:dyDescent="0.3">
      <c r="B95" s="8" t="s">
        <v>568</v>
      </c>
    </row>
    <row r="96" spans="2:7" ht="20.25" thickBot="1" x14ac:dyDescent="0.3">
      <c r="B96" s="150" t="s">
        <v>569</v>
      </c>
      <c r="C96" s="151">
        <v>2015</v>
      </c>
      <c r="D96" s="151">
        <v>2016</v>
      </c>
    </row>
    <row r="97" spans="2:4" ht="20.25" thickBot="1" x14ac:dyDescent="0.3">
      <c r="B97" s="32" t="s">
        <v>570</v>
      </c>
      <c r="C97" s="44">
        <v>43474</v>
      </c>
      <c r="D97" s="44">
        <v>40694</v>
      </c>
    </row>
    <row r="98" spans="2:4" ht="20.25" thickBot="1" x14ac:dyDescent="0.3">
      <c r="B98" s="13" t="s">
        <v>4</v>
      </c>
      <c r="C98" s="22">
        <v>26092</v>
      </c>
      <c r="D98" s="22">
        <v>23847</v>
      </c>
    </row>
    <row r="99" spans="2:4" ht="20.25" thickBot="1" x14ac:dyDescent="0.3">
      <c r="B99" s="13" t="s">
        <v>527</v>
      </c>
      <c r="C99" s="22">
        <v>17382</v>
      </c>
      <c r="D99" s="22">
        <v>16847</v>
      </c>
    </row>
    <row r="100" spans="2:4" ht="20.25" thickBot="1" x14ac:dyDescent="0.3">
      <c r="B100" s="45" t="s">
        <v>222</v>
      </c>
      <c r="C100" s="46">
        <v>0.60019999999999996</v>
      </c>
      <c r="D100" s="46">
        <v>0.58599999999999997</v>
      </c>
    </row>
    <row r="101" spans="2:4" ht="20.25" thickBot="1" x14ac:dyDescent="0.3">
      <c r="B101" s="45" t="s">
        <v>223</v>
      </c>
      <c r="C101" s="46">
        <v>0.39979999999999999</v>
      </c>
      <c r="D101" s="46">
        <v>0.41399999999999998</v>
      </c>
    </row>
    <row r="102" spans="2:4" ht="20.25" thickBot="1" x14ac:dyDescent="0.3">
      <c r="B102" s="32" t="s">
        <v>571</v>
      </c>
      <c r="C102" s="44">
        <v>20480</v>
      </c>
      <c r="D102" s="44">
        <v>17351</v>
      </c>
    </row>
    <row r="103" spans="2:4" ht="20.25" thickBot="1" x14ac:dyDescent="0.3">
      <c r="B103" s="13" t="s">
        <v>4</v>
      </c>
      <c r="C103" s="22">
        <v>12680</v>
      </c>
      <c r="D103" s="22">
        <v>10277</v>
      </c>
    </row>
    <row r="104" spans="2:4" ht="20.25" thickBot="1" x14ac:dyDescent="0.3">
      <c r="B104" s="13" t="s">
        <v>527</v>
      </c>
      <c r="C104" s="22">
        <v>7800</v>
      </c>
      <c r="D104" s="22">
        <v>7074</v>
      </c>
    </row>
    <row r="105" spans="2:4" ht="20.25" thickBot="1" x14ac:dyDescent="0.3">
      <c r="B105" s="45" t="s">
        <v>222</v>
      </c>
      <c r="C105" s="46">
        <v>0.61909999999999998</v>
      </c>
      <c r="D105" s="46">
        <v>0.59230000000000005</v>
      </c>
    </row>
    <row r="106" spans="2:4" ht="20.25" thickBot="1" x14ac:dyDescent="0.3">
      <c r="B106" s="45" t="s">
        <v>223</v>
      </c>
      <c r="C106" s="46">
        <v>0.38090000000000002</v>
      </c>
      <c r="D106" s="46">
        <v>0.40770000000000001</v>
      </c>
    </row>
    <row r="107" spans="2:4" ht="39.75" thickBot="1" x14ac:dyDescent="0.3">
      <c r="B107" s="32" t="s">
        <v>572</v>
      </c>
      <c r="C107" s="44">
        <v>20257</v>
      </c>
      <c r="D107" s="193">
        <v>21284</v>
      </c>
    </row>
    <row r="108" spans="2:4" ht="20.25" thickBot="1" x14ac:dyDescent="0.3">
      <c r="B108" s="13" t="s">
        <v>4</v>
      </c>
      <c r="C108" s="22">
        <v>11118</v>
      </c>
      <c r="D108" s="153">
        <v>12027</v>
      </c>
    </row>
    <row r="109" spans="2:4" ht="20.25" thickBot="1" x14ac:dyDescent="0.3">
      <c r="B109" s="13" t="s">
        <v>527</v>
      </c>
      <c r="C109" s="22">
        <v>9139</v>
      </c>
      <c r="D109" s="153">
        <v>9257</v>
      </c>
    </row>
    <row r="110" spans="2:4" ht="20.25" thickBot="1" x14ac:dyDescent="0.3">
      <c r="B110" s="45" t="s">
        <v>222</v>
      </c>
      <c r="C110" s="46">
        <v>0.54879999999999995</v>
      </c>
      <c r="D110" s="46">
        <v>0.56510000000000005</v>
      </c>
    </row>
    <row r="111" spans="2:4" ht="20.25" thickBot="1" x14ac:dyDescent="0.3">
      <c r="B111" s="45" t="s">
        <v>223</v>
      </c>
      <c r="C111" s="46">
        <v>0.45119999999999999</v>
      </c>
      <c r="D111" s="46">
        <v>0.43490000000000001</v>
      </c>
    </row>
    <row r="112" spans="2:4" ht="20.25" thickBot="1" x14ac:dyDescent="0.3">
      <c r="B112" s="245" t="s">
        <v>573</v>
      </c>
      <c r="C112" s="120" t="s">
        <v>574</v>
      </c>
      <c r="D112" s="120" t="s">
        <v>575</v>
      </c>
    </row>
    <row r="113" spans="2:11" ht="20.25" thickBot="1" x14ac:dyDescent="0.3">
      <c r="B113" s="32" t="s">
        <v>576</v>
      </c>
      <c r="C113" s="44">
        <v>2737</v>
      </c>
      <c r="D113" s="44">
        <v>2059</v>
      </c>
    </row>
    <row r="114" spans="2:11" ht="20.25" thickBot="1" x14ac:dyDescent="0.3">
      <c r="B114" s="13" t="s">
        <v>4</v>
      </c>
      <c r="C114" s="153">
        <v>2294</v>
      </c>
      <c r="D114" s="153">
        <v>1543</v>
      </c>
    </row>
    <row r="115" spans="2:11" ht="20.25" thickBot="1" x14ac:dyDescent="0.3">
      <c r="B115" s="13" t="s">
        <v>527</v>
      </c>
      <c r="C115" s="68">
        <v>443</v>
      </c>
      <c r="D115" s="68">
        <v>516</v>
      </c>
    </row>
    <row r="116" spans="2:11" ht="20.25" thickBot="1" x14ac:dyDescent="0.3">
      <c r="B116" s="45" t="s">
        <v>222</v>
      </c>
      <c r="C116" s="46">
        <v>0.83809999999999996</v>
      </c>
      <c r="D116" s="46">
        <v>0.74939999999999996</v>
      </c>
    </row>
    <row r="117" spans="2:11" ht="20.25" thickBot="1" x14ac:dyDescent="0.3">
      <c r="B117" s="45" t="s">
        <v>223</v>
      </c>
      <c r="C117" s="46">
        <v>0.16189999999999999</v>
      </c>
      <c r="D117" s="46">
        <v>0.25059999999999999</v>
      </c>
    </row>
    <row r="119" spans="2:11" ht="20.25" thickBot="1" x14ac:dyDescent="0.3">
      <c r="B119" s="8" t="s">
        <v>577</v>
      </c>
    </row>
    <row r="120" spans="2:11" ht="18" thickBot="1" x14ac:dyDescent="0.3">
      <c r="B120" s="430" t="s">
        <v>554</v>
      </c>
      <c r="C120" s="432" t="s">
        <v>578</v>
      </c>
      <c r="D120" s="449"/>
      <c r="E120" s="432" t="s">
        <v>579</v>
      </c>
      <c r="F120" s="449"/>
      <c r="G120" s="432" t="s">
        <v>580</v>
      </c>
      <c r="H120" s="449"/>
      <c r="I120" s="432" t="s">
        <v>6</v>
      </c>
      <c r="J120" s="435"/>
      <c r="K120" s="449"/>
    </row>
    <row r="121" spans="2:11" ht="18" thickBot="1" x14ac:dyDescent="0.3">
      <c r="B121" s="448"/>
      <c r="C121" s="208" t="s">
        <v>581</v>
      </c>
      <c r="D121" s="208" t="s">
        <v>582</v>
      </c>
      <c r="E121" s="208" t="s">
        <v>581</v>
      </c>
      <c r="F121" s="208" t="s">
        <v>582</v>
      </c>
      <c r="G121" s="208" t="s">
        <v>581</v>
      </c>
      <c r="H121" s="208" t="s">
        <v>582</v>
      </c>
      <c r="I121" s="208" t="s">
        <v>581</v>
      </c>
      <c r="J121" s="208" t="s">
        <v>582</v>
      </c>
      <c r="K121" s="208" t="s">
        <v>583</v>
      </c>
    </row>
    <row r="122" spans="2:11" ht="20.25" thickBot="1" x14ac:dyDescent="0.3">
      <c r="B122" s="246" t="s">
        <v>562</v>
      </c>
      <c r="C122" s="247"/>
      <c r="D122" s="247"/>
      <c r="E122" s="248">
        <v>16</v>
      </c>
      <c r="F122" s="248">
        <v>3</v>
      </c>
      <c r="G122" s="248">
        <v>11</v>
      </c>
      <c r="H122" s="248">
        <v>5</v>
      </c>
      <c r="I122" s="248">
        <v>27</v>
      </c>
      <c r="J122" s="248">
        <v>8</v>
      </c>
      <c r="K122" s="248">
        <v>35</v>
      </c>
    </row>
    <row r="123" spans="2:11" ht="20.25" thickBot="1" x14ac:dyDescent="0.3">
      <c r="B123" s="246" t="s">
        <v>566</v>
      </c>
      <c r="C123" s="247"/>
      <c r="D123" s="247"/>
      <c r="E123" s="248" t="s">
        <v>584</v>
      </c>
      <c r="F123" s="248">
        <v>11</v>
      </c>
      <c r="G123" s="248">
        <v>7</v>
      </c>
      <c r="H123" s="248">
        <v>3</v>
      </c>
      <c r="I123" s="248">
        <v>7</v>
      </c>
      <c r="J123" s="248">
        <v>14</v>
      </c>
      <c r="K123" s="248">
        <v>21</v>
      </c>
    </row>
    <row r="124" spans="2:11" ht="20.25" thickBot="1" x14ac:dyDescent="0.3">
      <c r="B124" s="246" t="s">
        <v>557</v>
      </c>
      <c r="C124" s="247"/>
      <c r="D124" s="247"/>
      <c r="E124" s="248">
        <v>36</v>
      </c>
      <c r="F124" s="248">
        <v>27</v>
      </c>
      <c r="G124" s="248">
        <v>875</v>
      </c>
      <c r="H124" s="248">
        <v>156</v>
      </c>
      <c r="I124" s="248">
        <v>911</v>
      </c>
      <c r="J124" s="248">
        <v>183</v>
      </c>
      <c r="K124" s="249">
        <v>1094</v>
      </c>
    </row>
    <row r="125" spans="2:11" ht="20.25" thickBot="1" x14ac:dyDescent="0.3">
      <c r="B125" s="246" t="s">
        <v>559</v>
      </c>
      <c r="C125" s="247"/>
      <c r="D125" s="247"/>
      <c r="E125" s="248">
        <v>37</v>
      </c>
      <c r="F125" s="248">
        <v>8</v>
      </c>
      <c r="G125" s="247"/>
      <c r="H125" s="247"/>
      <c r="I125" s="248">
        <v>37</v>
      </c>
      <c r="J125" s="248">
        <v>8</v>
      </c>
      <c r="K125" s="248">
        <v>45</v>
      </c>
    </row>
    <row r="126" spans="2:11" ht="20.25" thickBot="1" x14ac:dyDescent="0.3">
      <c r="B126" s="246" t="s">
        <v>564</v>
      </c>
      <c r="C126" s="247"/>
      <c r="D126" s="247"/>
      <c r="E126" s="248">
        <v>35</v>
      </c>
      <c r="F126" s="248">
        <v>89</v>
      </c>
      <c r="G126" s="248">
        <v>20</v>
      </c>
      <c r="H126" s="248">
        <v>12</v>
      </c>
      <c r="I126" s="248">
        <v>55</v>
      </c>
      <c r="J126" s="248">
        <v>101</v>
      </c>
      <c r="K126" s="248">
        <v>156</v>
      </c>
    </row>
    <row r="127" spans="2:11" ht="20.25" thickBot="1" x14ac:dyDescent="0.3">
      <c r="B127" s="246" t="s">
        <v>561</v>
      </c>
      <c r="C127" s="248">
        <v>30</v>
      </c>
      <c r="D127" s="248">
        <v>12</v>
      </c>
      <c r="E127" s="248">
        <v>11</v>
      </c>
      <c r="F127" s="248">
        <v>47</v>
      </c>
      <c r="G127" s="248">
        <v>166</v>
      </c>
      <c r="H127" s="248">
        <v>61</v>
      </c>
      <c r="I127" s="248">
        <v>207</v>
      </c>
      <c r="J127" s="248">
        <v>120</v>
      </c>
      <c r="K127" s="248">
        <v>327</v>
      </c>
    </row>
    <row r="128" spans="2:11" ht="20.25" thickBot="1" x14ac:dyDescent="0.3">
      <c r="B128" s="246" t="s">
        <v>558</v>
      </c>
      <c r="C128" s="247"/>
      <c r="D128" s="247"/>
      <c r="E128" s="247"/>
      <c r="F128" s="247"/>
      <c r="G128" s="248">
        <v>30</v>
      </c>
      <c r="H128" s="248">
        <v>17</v>
      </c>
      <c r="I128" s="248">
        <v>30</v>
      </c>
      <c r="J128" s="248">
        <v>17</v>
      </c>
      <c r="K128" s="248">
        <v>47</v>
      </c>
    </row>
    <row r="129" spans="2:11" ht="20.25" thickBot="1" x14ac:dyDescent="0.3">
      <c r="B129" s="246" t="s">
        <v>556</v>
      </c>
      <c r="C129" s="247"/>
      <c r="D129" s="247"/>
      <c r="E129" s="248">
        <v>18</v>
      </c>
      <c r="F129" s="248">
        <v>4</v>
      </c>
      <c r="G129" s="248">
        <v>251</v>
      </c>
      <c r="H129" s="248">
        <v>61</v>
      </c>
      <c r="I129" s="248">
        <v>269</v>
      </c>
      <c r="J129" s="248">
        <v>65</v>
      </c>
      <c r="K129" s="248">
        <v>334</v>
      </c>
    </row>
    <row r="130" spans="2:11" ht="20.25" thickBot="1" x14ac:dyDescent="0.3">
      <c r="B130" s="250" t="s">
        <v>585</v>
      </c>
      <c r="C130" s="251">
        <v>30</v>
      </c>
      <c r="D130" s="251">
        <v>12</v>
      </c>
      <c r="E130" s="251">
        <v>153</v>
      </c>
      <c r="F130" s="251">
        <v>189</v>
      </c>
      <c r="G130" s="252">
        <v>1360</v>
      </c>
      <c r="H130" s="251">
        <v>315</v>
      </c>
      <c r="I130" s="252">
        <v>1543</v>
      </c>
      <c r="J130" s="251">
        <v>516</v>
      </c>
      <c r="K130" s="252">
        <v>2059</v>
      </c>
    </row>
    <row r="132" spans="2:11" ht="20.25" thickBot="1" x14ac:dyDescent="0.3">
      <c r="B132" s="8" t="s">
        <v>764</v>
      </c>
    </row>
    <row r="133" spans="2:11" ht="20.25" thickBot="1" x14ac:dyDescent="0.3">
      <c r="B133" s="30" t="s">
        <v>28</v>
      </c>
      <c r="C133" s="130" t="s">
        <v>765</v>
      </c>
      <c r="D133" s="130" t="s">
        <v>766</v>
      </c>
      <c r="E133" s="130" t="s">
        <v>767</v>
      </c>
    </row>
    <row r="134" spans="2:11" ht="20.25" thickBot="1" x14ac:dyDescent="0.3">
      <c r="B134" s="81" t="s">
        <v>768</v>
      </c>
      <c r="C134" s="238">
        <v>153</v>
      </c>
      <c r="D134" s="238">
        <v>137</v>
      </c>
      <c r="E134" s="238">
        <v>290</v>
      </c>
    </row>
    <row r="135" spans="2:11" ht="20.25" thickBot="1" x14ac:dyDescent="0.3">
      <c r="B135" s="81" t="s">
        <v>769</v>
      </c>
      <c r="C135" s="238">
        <v>7</v>
      </c>
      <c r="D135" s="238">
        <v>10</v>
      </c>
      <c r="E135" s="238">
        <v>17</v>
      </c>
    </row>
    <row r="136" spans="2:11" ht="20.25" thickBot="1" x14ac:dyDescent="0.3">
      <c r="B136" s="81" t="s">
        <v>770</v>
      </c>
      <c r="C136" s="238">
        <v>82</v>
      </c>
      <c r="D136" s="238">
        <v>67</v>
      </c>
      <c r="E136" s="238">
        <v>149</v>
      </c>
    </row>
    <row r="137" spans="2:11" ht="20.25" thickBot="1" x14ac:dyDescent="0.3">
      <c r="B137" s="81" t="s">
        <v>771</v>
      </c>
      <c r="C137" s="238">
        <v>23</v>
      </c>
      <c r="D137" s="238">
        <v>14</v>
      </c>
      <c r="E137" s="238">
        <v>37</v>
      </c>
    </row>
    <row r="138" spans="2:11" ht="20.25" thickBot="1" x14ac:dyDescent="0.3">
      <c r="B138" s="81" t="s">
        <v>772</v>
      </c>
      <c r="C138" s="238">
        <v>33</v>
      </c>
      <c r="D138" s="238">
        <v>29</v>
      </c>
      <c r="E138" s="238">
        <v>62</v>
      </c>
    </row>
    <row r="139" spans="2:11" ht="20.25" thickBot="1" x14ac:dyDescent="0.3">
      <c r="B139" s="81" t="s">
        <v>773</v>
      </c>
      <c r="C139" s="238" t="s">
        <v>399</v>
      </c>
      <c r="D139" s="238">
        <v>3</v>
      </c>
      <c r="E139" s="238">
        <v>3</v>
      </c>
    </row>
    <row r="140" spans="2:11" ht="20.25" thickBot="1" x14ac:dyDescent="0.3">
      <c r="B140" s="81" t="s">
        <v>774</v>
      </c>
      <c r="C140" s="238">
        <v>2</v>
      </c>
      <c r="D140" s="238" t="s">
        <v>399</v>
      </c>
      <c r="E140" s="238">
        <v>2</v>
      </c>
    </row>
    <row r="141" spans="2:11" ht="20.25" thickBot="1" x14ac:dyDescent="0.3">
      <c r="B141" s="346" t="s">
        <v>767</v>
      </c>
      <c r="C141" s="347">
        <v>300</v>
      </c>
      <c r="D141" s="347">
        <v>260</v>
      </c>
      <c r="E141" s="347">
        <v>560</v>
      </c>
    </row>
    <row r="142" spans="2:11" x14ac:dyDescent="0.25">
      <c r="B142" s="27"/>
    </row>
    <row r="143" spans="2:11" ht="20.25" thickBot="1" x14ac:dyDescent="0.3">
      <c r="B143" s="8" t="s">
        <v>775</v>
      </c>
    </row>
    <row r="144" spans="2:11" ht="18" thickBot="1" x14ac:dyDescent="0.3">
      <c r="B144" s="371" t="s">
        <v>28</v>
      </c>
      <c r="C144" s="373" t="s">
        <v>224</v>
      </c>
      <c r="D144" s="374"/>
      <c r="E144" s="374"/>
      <c r="F144" s="374"/>
      <c r="G144" s="374"/>
      <c r="H144" s="451"/>
      <c r="I144" s="371" t="s">
        <v>776</v>
      </c>
    </row>
    <row r="145" spans="2:9" ht="15" customHeight="1" thickBot="1" x14ac:dyDescent="0.3">
      <c r="B145" s="450"/>
      <c r="C145" s="1" t="s">
        <v>226</v>
      </c>
      <c r="D145" s="1" t="s">
        <v>227</v>
      </c>
      <c r="E145" s="1" t="s">
        <v>228</v>
      </c>
      <c r="F145" s="1" t="s">
        <v>511</v>
      </c>
      <c r="G145" s="1" t="s">
        <v>230</v>
      </c>
      <c r="H145" s="1" t="s">
        <v>231</v>
      </c>
      <c r="I145" s="450"/>
    </row>
    <row r="146" spans="2:9" ht="20.25" thickBot="1" x14ac:dyDescent="0.3">
      <c r="B146" s="55" t="s">
        <v>533</v>
      </c>
      <c r="C146" s="57">
        <v>56</v>
      </c>
      <c r="D146" s="57">
        <v>36</v>
      </c>
      <c r="E146" s="57">
        <v>21</v>
      </c>
      <c r="F146" s="57">
        <v>155</v>
      </c>
      <c r="G146" s="57">
        <v>21</v>
      </c>
      <c r="H146" s="57">
        <v>1</v>
      </c>
      <c r="I146" s="57">
        <v>290</v>
      </c>
    </row>
    <row r="147" spans="2:9" ht="20.25" thickBot="1" x14ac:dyDescent="0.3">
      <c r="B147" s="55" t="s">
        <v>534</v>
      </c>
      <c r="C147" s="57">
        <v>5</v>
      </c>
      <c r="D147" s="57">
        <v>1</v>
      </c>
      <c r="E147" s="57">
        <v>3</v>
      </c>
      <c r="F147" s="57">
        <v>8</v>
      </c>
      <c r="G147" s="57" t="s">
        <v>645</v>
      </c>
      <c r="H147" s="57" t="s">
        <v>645</v>
      </c>
      <c r="I147" s="57">
        <v>17</v>
      </c>
    </row>
    <row r="148" spans="2:9" ht="20.25" thickBot="1" x14ac:dyDescent="0.3">
      <c r="B148" s="55" t="s">
        <v>535</v>
      </c>
      <c r="C148" s="57">
        <v>20</v>
      </c>
      <c r="D148" s="57">
        <v>17</v>
      </c>
      <c r="E148" s="57">
        <v>23</v>
      </c>
      <c r="F148" s="57">
        <v>82</v>
      </c>
      <c r="G148" s="57" t="s">
        <v>645</v>
      </c>
      <c r="H148" s="57">
        <v>7</v>
      </c>
      <c r="I148" s="57">
        <v>149</v>
      </c>
    </row>
    <row r="149" spans="2:9" ht="20.25" thickBot="1" x14ac:dyDescent="0.3">
      <c r="B149" s="55" t="s">
        <v>536</v>
      </c>
      <c r="C149" s="57">
        <v>1</v>
      </c>
      <c r="D149" s="57">
        <v>1</v>
      </c>
      <c r="E149" s="57">
        <v>3</v>
      </c>
      <c r="F149" s="57">
        <v>27</v>
      </c>
      <c r="G149" s="57">
        <v>1</v>
      </c>
      <c r="H149" s="57">
        <v>4</v>
      </c>
      <c r="I149" s="57">
        <v>37</v>
      </c>
    </row>
    <row r="150" spans="2:9" ht="20.25" thickBot="1" x14ac:dyDescent="0.3">
      <c r="B150" s="55" t="s">
        <v>537</v>
      </c>
      <c r="C150" s="57">
        <v>11</v>
      </c>
      <c r="D150" s="57">
        <v>1</v>
      </c>
      <c r="E150" s="57">
        <v>5</v>
      </c>
      <c r="F150" s="57">
        <v>29</v>
      </c>
      <c r="G150" s="57" t="s">
        <v>645</v>
      </c>
      <c r="H150" s="57">
        <v>16</v>
      </c>
      <c r="I150" s="57">
        <v>62</v>
      </c>
    </row>
    <row r="151" spans="2:9" ht="20.25" thickBot="1" x14ac:dyDescent="0.3">
      <c r="B151" s="55" t="s">
        <v>538</v>
      </c>
      <c r="C151" s="57" t="s">
        <v>645</v>
      </c>
      <c r="D151" s="57" t="s">
        <v>645</v>
      </c>
      <c r="E151" s="57" t="s">
        <v>645</v>
      </c>
      <c r="F151" s="57">
        <v>3</v>
      </c>
      <c r="G151" s="57" t="s">
        <v>645</v>
      </c>
      <c r="H151" s="57" t="s">
        <v>645</v>
      </c>
      <c r="I151" s="57">
        <v>3</v>
      </c>
    </row>
    <row r="152" spans="2:9" ht="20.25" thickBot="1" x14ac:dyDescent="0.3">
      <c r="B152" s="55" t="s">
        <v>539</v>
      </c>
      <c r="C152" s="57" t="s">
        <v>645</v>
      </c>
      <c r="D152" s="57" t="s">
        <v>645</v>
      </c>
      <c r="E152" s="57">
        <v>1</v>
      </c>
      <c r="F152" s="57">
        <v>1</v>
      </c>
      <c r="G152" s="57" t="s">
        <v>645</v>
      </c>
      <c r="H152" s="57" t="s">
        <v>645</v>
      </c>
      <c r="I152" s="57">
        <v>2</v>
      </c>
    </row>
    <row r="153" spans="2:9" ht="20.25" thickBot="1" x14ac:dyDescent="0.3">
      <c r="B153" s="348" t="s">
        <v>6</v>
      </c>
      <c r="C153" s="349">
        <v>93</v>
      </c>
      <c r="D153" s="349">
        <v>56</v>
      </c>
      <c r="E153" s="349">
        <v>56</v>
      </c>
      <c r="F153" s="349">
        <v>305</v>
      </c>
      <c r="G153" s="349">
        <v>22</v>
      </c>
      <c r="H153" s="349">
        <v>28</v>
      </c>
      <c r="I153" s="349">
        <v>560</v>
      </c>
    </row>
    <row r="155" spans="2:9" ht="20.25" thickBot="1" x14ac:dyDescent="0.3">
      <c r="B155" s="8" t="s">
        <v>788</v>
      </c>
    </row>
    <row r="156" spans="2:9" ht="20.25" thickBot="1" x14ac:dyDescent="0.3">
      <c r="B156" s="213" t="s">
        <v>155</v>
      </c>
      <c r="C156" s="151">
        <v>2016</v>
      </c>
      <c r="D156" s="151">
        <v>2017</v>
      </c>
    </row>
    <row r="157" spans="2:9" ht="20.25" thickBot="1" x14ac:dyDescent="0.3">
      <c r="B157" s="47" t="s">
        <v>586</v>
      </c>
      <c r="C157" s="207">
        <v>5003</v>
      </c>
      <c r="D157" s="207">
        <v>6929</v>
      </c>
    </row>
    <row r="158" spans="2:9" ht="20.25" thickBot="1" x14ac:dyDescent="0.3">
      <c r="B158" s="13" t="s">
        <v>4</v>
      </c>
      <c r="C158" s="153">
        <v>3923</v>
      </c>
      <c r="D158" s="153">
        <v>5028</v>
      </c>
    </row>
    <row r="159" spans="2:9" ht="20.25" thickBot="1" x14ac:dyDescent="0.3">
      <c r="B159" s="13" t="s">
        <v>5</v>
      </c>
      <c r="C159" s="153">
        <v>1080</v>
      </c>
      <c r="D159" s="153">
        <v>1901</v>
      </c>
    </row>
    <row r="160" spans="2:9" ht="20.25" thickBot="1" x14ac:dyDescent="0.3">
      <c r="B160" s="45" t="s">
        <v>222</v>
      </c>
      <c r="C160" s="330">
        <v>0.78400000000000003</v>
      </c>
      <c r="D160" s="330">
        <v>0.72599999999999998</v>
      </c>
    </row>
    <row r="161" spans="2:9" ht="20.25" thickBot="1" x14ac:dyDescent="0.3">
      <c r="B161" s="45" t="s">
        <v>223</v>
      </c>
      <c r="C161" s="330">
        <v>0.216</v>
      </c>
      <c r="D161" s="330">
        <v>0.27400000000000002</v>
      </c>
    </row>
    <row r="163" spans="2:9" ht="20.25" thickBot="1" x14ac:dyDescent="0.3">
      <c r="B163" s="8" t="s">
        <v>789</v>
      </c>
    </row>
    <row r="164" spans="2:9" ht="18" thickBot="1" x14ac:dyDescent="0.3">
      <c r="B164" s="389" t="s">
        <v>587</v>
      </c>
      <c r="C164" s="432" t="s">
        <v>157</v>
      </c>
      <c r="D164" s="435"/>
      <c r="E164" s="449"/>
      <c r="F164" s="432" t="s">
        <v>158</v>
      </c>
      <c r="G164" s="435"/>
      <c r="H164" s="449"/>
      <c r="I164" s="371" t="s">
        <v>6</v>
      </c>
    </row>
    <row r="165" spans="2:9" ht="18" thickBot="1" x14ac:dyDescent="0.3">
      <c r="B165" s="390"/>
      <c r="C165" s="208" t="s">
        <v>4</v>
      </c>
      <c r="D165" s="208" t="s">
        <v>5</v>
      </c>
      <c r="E165" s="208" t="s">
        <v>6</v>
      </c>
      <c r="F165" s="208" t="s">
        <v>4</v>
      </c>
      <c r="G165" s="208" t="s">
        <v>5</v>
      </c>
      <c r="H165" s="208" t="s">
        <v>6</v>
      </c>
      <c r="I165" s="450"/>
    </row>
    <row r="166" spans="2:9" ht="20.25" thickBot="1" x14ac:dyDescent="0.3">
      <c r="B166" s="152" t="s">
        <v>110</v>
      </c>
      <c r="C166" s="59">
        <v>1256</v>
      </c>
      <c r="D166" s="56">
        <v>381</v>
      </c>
      <c r="E166" s="59">
        <v>1637</v>
      </c>
      <c r="F166" s="56">
        <v>448</v>
      </c>
      <c r="G166" s="56">
        <v>232</v>
      </c>
      <c r="H166" s="56">
        <v>680</v>
      </c>
      <c r="I166" s="59">
        <v>2317</v>
      </c>
    </row>
    <row r="167" spans="2:9" ht="20.25" thickBot="1" x14ac:dyDescent="0.3">
      <c r="B167" s="152" t="s">
        <v>111</v>
      </c>
      <c r="C167" s="56">
        <v>424</v>
      </c>
      <c r="D167" s="56">
        <v>127</v>
      </c>
      <c r="E167" s="56">
        <v>551</v>
      </c>
      <c r="F167" s="56">
        <v>107</v>
      </c>
      <c r="G167" s="56">
        <v>82</v>
      </c>
      <c r="H167" s="56">
        <v>189</v>
      </c>
      <c r="I167" s="56">
        <v>740</v>
      </c>
    </row>
    <row r="168" spans="2:9" ht="20.25" thickBot="1" x14ac:dyDescent="0.3">
      <c r="B168" s="152" t="s">
        <v>112</v>
      </c>
      <c r="C168" s="59">
        <v>2080</v>
      </c>
      <c r="D168" s="56">
        <v>539</v>
      </c>
      <c r="E168" s="59">
        <v>2619</v>
      </c>
      <c r="F168" s="56">
        <v>713</v>
      </c>
      <c r="G168" s="56">
        <v>540</v>
      </c>
      <c r="H168" s="59">
        <v>1253</v>
      </c>
      <c r="I168" s="59">
        <v>3872</v>
      </c>
    </row>
    <row r="169" spans="2:9" ht="20.25" thickBot="1" x14ac:dyDescent="0.3">
      <c r="B169" s="206" t="s">
        <v>6</v>
      </c>
      <c r="C169" s="61">
        <v>3760</v>
      </c>
      <c r="D169" s="61">
        <v>1047</v>
      </c>
      <c r="E169" s="61">
        <v>4807</v>
      </c>
      <c r="F169" s="61">
        <v>1268</v>
      </c>
      <c r="G169" s="62">
        <v>854</v>
      </c>
      <c r="H169" s="61">
        <v>2122</v>
      </c>
      <c r="I169" s="61">
        <v>6929</v>
      </c>
    </row>
    <row r="171" spans="2:9" ht="20.25" thickBot="1" x14ac:dyDescent="0.3">
      <c r="B171" s="8" t="s">
        <v>790</v>
      </c>
    </row>
    <row r="172" spans="2:9" ht="20.25" thickBot="1" x14ac:dyDescent="0.3">
      <c r="B172" s="389" t="s">
        <v>588</v>
      </c>
      <c r="C172" s="396" t="s">
        <v>589</v>
      </c>
      <c r="D172" s="397"/>
      <c r="E172" s="396" t="s">
        <v>158</v>
      </c>
      <c r="F172" s="397"/>
      <c r="G172" s="396" t="s">
        <v>6</v>
      </c>
      <c r="H172" s="425"/>
      <c r="I172" s="397"/>
    </row>
    <row r="173" spans="2:9" ht="20.25" thickBot="1" x14ac:dyDescent="0.3">
      <c r="B173" s="390"/>
      <c r="C173" s="117" t="s">
        <v>4</v>
      </c>
      <c r="D173" s="117" t="s">
        <v>5</v>
      </c>
      <c r="E173" s="117" t="s">
        <v>4</v>
      </c>
      <c r="F173" s="117" t="s">
        <v>5</v>
      </c>
      <c r="G173" s="117" t="s">
        <v>4</v>
      </c>
      <c r="H173" s="117" t="s">
        <v>5</v>
      </c>
      <c r="I173" s="117" t="s">
        <v>6</v>
      </c>
    </row>
    <row r="174" spans="2:9" ht="20.25" thickBot="1" x14ac:dyDescent="0.3">
      <c r="B174" s="209" t="s">
        <v>590</v>
      </c>
      <c r="C174" s="253">
        <v>116</v>
      </c>
      <c r="D174" s="253">
        <v>117</v>
      </c>
      <c r="E174" s="253">
        <v>85</v>
      </c>
      <c r="F174" s="253">
        <v>47</v>
      </c>
      <c r="G174" s="253">
        <v>201</v>
      </c>
      <c r="H174" s="253">
        <v>164</v>
      </c>
      <c r="I174" s="253">
        <v>365</v>
      </c>
    </row>
    <row r="175" spans="2:9" ht="20.25" thickBot="1" x14ac:dyDescent="0.3">
      <c r="B175" s="209" t="s">
        <v>591</v>
      </c>
      <c r="C175" s="253">
        <v>38</v>
      </c>
      <c r="D175" s="253">
        <v>27</v>
      </c>
      <c r="E175" s="253">
        <v>9</v>
      </c>
      <c r="F175" s="253">
        <v>12</v>
      </c>
      <c r="G175" s="253">
        <v>47</v>
      </c>
      <c r="H175" s="253">
        <v>39</v>
      </c>
      <c r="I175" s="253">
        <v>86</v>
      </c>
    </row>
    <row r="176" spans="2:9" ht="20.25" thickBot="1" x14ac:dyDescent="0.3">
      <c r="B176" s="209" t="s">
        <v>592</v>
      </c>
      <c r="C176" s="253">
        <v>639</v>
      </c>
      <c r="D176" s="253">
        <v>288</v>
      </c>
      <c r="E176" s="253">
        <v>254</v>
      </c>
      <c r="F176" s="253">
        <v>345</v>
      </c>
      <c r="G176" s="253">
        <v>893</v>
      </c>
      <c r="H176" s="253">
        <v>633</v>
      </c>
      <c r="I176" s="254">
        <v>1526</v>
      </c>
    </row>
    <row r="177" spans="2:9" ht="20.25" thickBot="1" x14ac:dyDescent="0.3">
      <c r="B177" s="209" t="s">
        <v>593</v>
      </c>
      <c r="C177" s="253">
        <v>984</v>
      </c>
      <c r="D177" s="253">
        <v>150</v>
      </c>
      <c r="E177" s="253">
        <v>111</v>
      </c>
      <c r="F177" s="253">
        <v>68</v>
      </c>
      <c r="G177" s="254">
        <v>1095</v>
      </c>
      <c r="H177" s="253">
        <v>218</v>
      </c>
      <c r="I177" s="254">
        <v>1313</v>
      </c>
    </row>
    <row r="178" spans="2:9" ht="20.25" thickBot="1" x14ac:dyDescent="0.3">
      <c r="B178" s="209" t="s">
        <v>594</v>
      </c>
      <c r="C178" s="254">
        <v>1817</v>
      </c>
      <c r="D178" s="253">
        <v>440</v>
      </c>
      <c r="E178" s="253">
        <v>713</v>
      </c>
      <c r="F178" s="253">
        <v>358</v>
      </c>
      <c r="G178" s="254">
        <v>2530</v>
      </c>
      <c r="H178" s="253">
        <v>798</v>
      </c>
      <c r="I178" s="254">
        <v>3328</v>
      </c>
    </row>
    <row r="179" spans="2:9" ht="20.25" thickBot="1" x14ac:dyDescent="0.3">
      <c r="B179" s="209" t="s">
        <v>595</v>
      </c>
      <c r="C179" s="253">
        <v>151</v>
      </c>
      <c r="D179" s="253">
        <v>25</v>
      </c>
      <c r="E179" s="253">
        <v>87</v>
      </c>
      <c r="F179" s="253">
        <v>24</v>
      </c>
      <c r="G179" s="253">
        <v>238</v>
      </c>
      <c r="H179" s="253">
        <v>49</v>
      </c>
      <c r="I179" s="253">
        <v>287</v>
      </c>
    </row>
    <row r="180" spans="2:9" ht="20.25" thickBot="1" x14ac:dyDescent="0.3">
      <c r="B180" s="209" t="s">
        <v>596</v>
      </c>
      <c r="C180" s="253">
        <v>15</v>
      </c>
      <c r="D180" s="253">
        <v>0</v>
      </c>
      <c r="E180" s="253">
        <v>9</v>
      </c>
      <c r="F180" s="253">
        <v>0</v>
      </c>
      <c r="G180" s="253">
        <v>24</v>
      </c>
      <c r="H180" s="253">
        <v>0</v>
      </c>
      <c r="I180" s="253">
        <v>24</v>
      </c>
    </row>
    <row r="181" spans="2:9" ht="20.25" thickBot="1" x14ac:dyDescent="0.3">
      <c r="B181" s="255" t="s">
        <v>6</v>
      </c>
      <c r="C181" s="256">
        <v>3760</v>
      </c>
      <c r="D181" s="256">
        <v>1047</v>
      </c>
      <c r="E181" s="256">
        <v>1268</v>
      </c>
      <c r="F181" s="257">
        <v>854</v>
      </c>
      <c r="G181" s="256">
        <v>5028</v>
      </c>
      <c r="H181" s="256">
        <v>1901</v>
      </c>
      <c r="I181" s="256">
        <v>6929</v>
      </c>
    </row>
    <row r="183" spans="2:9" ht="20.25" thickBot="1" x14ac:dyDescent="0.3">
      <c r="B183" s="8" t="s">
        <v>791</v>
      </c>
    </row>
    <row r="184" spans="2:9" ht="18" thickBot="1" x14ac:dyDescent="0.3">
      <c r="B184" s="258" t="s">
        <v>0</v>
      </c>
      <c r="C184" s="259" t="s">
        <v>533</v>
      </c>
      <c r="D184" s="259" t="s">
        <v>534</v>
      </c>
      <c r="E184" s="259" t="s">
        <v>535</v>
      </c>
      <c r="F184" s="259" t="s">
        <v>536</v>
      </c>
      <c r="G184" s="259" t="s">
        <v>537</v>
      </c>
    </row>
    <row r="185" spans="2:9" ht="18" thickBot="1" x14ac:dyDescent="0.3">
      <c r="B185" s="260" t="s">
        <v>554</v>
      </c>
      <c r="C185" s="452" t="s">
        <v>174</v>
      </c>
      <c r="D185" s="453"/>
      <c r="E185" s="453"/>
      <c r="F185" s="453"/>
      <c r="G185" s="454"/>
    </row>
    <row r="186" spans="2:9" ht="18" thickBot="1" x14ac:dyDescent="0.3">
      <c r="B186" s="261" t="s">
        <v>562</v>
      </c>
      <c r="C186" s="262">
        <v>278</v>
      </c>
      <c r="D186" s="262">
        <v>25</v>
      </c>
      <c r="E186" s="263">
        <v>3376</v>
      </c>
      <c r="F186" s="263">
        <v>3980</v>
      </c>
      <c r="G186" s="263">
        <v>3224</v>
      </c>
    </row>
    <row r="187" spans="2:9" ht="18" thickBot="1" x14ac:dyDescent="0.3">
      <c r="B187" s="261" t="s">
        <v>567</v>
      </c>
      <c r="C187" s="262">
        <v>671</v>
      </c>
      <c r="D187" s="262">
        <v>112</v>
      </c>
      <c r="E187" s="262">
        <v>527</v>
      </c>
      <c r="F187" s="262">
        <v>145</v>
      </c>
      <c r="G187" s="262">
        <v>218</v>
      </c>
    </row>
    <row r="188" spans="2:9" ht="18" thickBot="1" x14ac:dyDescent="0.3">
      <c r="B188" s="261" t="s">
        <v>566</v>
      </c>
      <c r="C188" s="262" t="s">
        <v>399</v>
      </c>
      <c r="D188" s="262" t="s">
        <v>399</v>
      </c>
      <c r="E188" s="263">
        <v>2594</v>
      </c>
      <c r="F188" s="263">
        <v>2687</v>
      </c>
      <c r="G188" s="263">
        <v>2808</v>
      </c>
    </row>
    <row r="189" spans="2:9" ht="18" thickBot="1" x14ac:dyDescent="0.3">
      <c r="B189" s="261" t="s">
        <v>557</v>
      </c>
      <c r="C189" s="263">
        <v>1164</v>
      </c>
      <c r="D189" s="262">
        <v>151</v>
      </c>
      <c r="E189" s="263">
        <v>2690</v>
      </c>
      <c r="F189" s="263">
        <v>1392</v>
      </c>
      <c r="G189" s="263">
        <v>1494</v>
      </c>
    </row>
    <row r="190" spans="2:9" ht="18" thickBot="1" x14ac:dyDescent="0.3">
      <c r="B190" s="261" t="s">
        <v>564</v>
      </c>
      <c r="C190" s="262">
        <v>740</v>
      </c>
      <c r="D190" s="262">
        <v>185</v>
      </c>
      <c r="E190" s="262">
        <v>768</v>
      </c>
      <c r="F190" s="262">
        <v>303</v>
      </c>
      <c r="G190" s="262">
        <v>280</v>
      </c>
    </row>
    <row r="191" spans="2:9" ht="18" thickBot="1" x14ac:dyDescent="0.3">
      <c r="B191" s="261" t="s">
        <v>561</v>
      </c>
      <c r="C191" s="262">
        <v>124</v>
      </c>
      <c r="D191" s="262">
        <v>13</v>
      </c>
      <c r="E191" s="263">
        <v>1857</v>
      </c>
      <c r="F191" s="263">
        <v>1964</v>
      </c>
      <c r="G191" s="263">
        <v>2075</v>
      </c>
    </row>
    <row r="192" spans="2:9" ht="18" thickBot="1" x14ac:dyDescent="0.3">
      <c r="B192" s="261" t="s">
        <v>556</v>
      </c>
      <c r="C192" s="262">
        <v>823</v>
      </c>
      <c r="D192" s="262">
        <v>294</v>
      </c>
      <c r="E192" s="263">
        <v>2801</v>
      </c>
      <c r="F192" s="263">
        <v>1979</v>
      </c>
      <c r="G192" s="263">
        <v>2252</v>
      </c>
    </row>
    <row r="193" spans="2:7" ht="18" thickBot="1" x14ac:dyDescent="0.3">
      <c r="B193" s="452" t="s">
        <v>597</v>
      </c>
      <c r="C193" s="453"/>
      <c r="D193" s="453"/>
      <c r="E193" s="453"/>
      <c r="F193" s="453"/>
      <c r="G193" s="454"/>
    </row>
    <row r="194" spans="2:7" ht="18" thickBot="1" x14ac:dyDescent="0.3">
      <c r="B194" s="261" t="s">
        <v>562</v>
      </c>
      <c r="C194" s="262">
        <v>2</v>
      </c>
      <c r="D194" s="262">
        <v>1</v>
      </c>
      <c r="E194" s="262">
        <v>1</v>
      </c>
      <c r="F194" s="262">
        <v>1</v>
      </c>
      <c r="G194" s="262">
        <v>1</v>
      </c>
    </row>
    <row r="195" spans="2:7" ht="18" thickBot="1" x14ac:dyDescent="0.3">
      <c r="B195" s="261" t="s">
        <v>567</v>
      </c>
      <c r="C195" s="262">
        <v>4</v>
      </c>
      <c r="D195" s="262">
        <v>4</v>
      </c>
      <c r="E195" s="262">
        <v>3</v>
      </c>
      <c r="F195" s="262">
        <v>2</v>
      </c>
      <c r="G195" s="262">
        <v>1</v>
      </c>
    </row>
    <row r="196" spans="2:7" ht="18" thickBot="1" x14ac:dyDescent="0.3">
      <c r="B196" s="261" t="s">
        <v>566</v>
      </c>
      <c r="C196" s="262" t="s">
        <v>399</v>
      </c>
      <c r="D196" s="262" t="s">
        <v>399</v>
      </c>
      <c r="E196" s="262">
        <v>2</v>
      </c>
      <c r="F196" s="262">
        <v>2</v>
      </c>
      <c r="G196" s="262">
        <v>2</v>
      </c>
    </row>
    <row r="197" spans="2:7" ht="18" thickBot="1" x14ac:dyDescent="0.3">
      <c r="B197" s="261" t="s">
        <v>557</v>
      </c>
      <c r="C197" s="262">
        <v>3</v>
      </c>
      <c r="D197" s="262">
        <v>4</v>
      </c>
      <c r="E197" s="262">
        <v>2</v>
      </c>
      <c r="F197" s="262">
        <v>4</v>
      </c>
      <c r="G197" s="262">
        <v>4</v>
      </c>
    </row>
    <row r="198" spans="2:7" ht="18" thickBot="1" x14ac:dyDescent="0.3">
      <c r="B198" s="261" t="s">
        <v>564</v>
      </c>
      <c r="C198" s="262">
        <v>1</v>
      </c>
      <c r="D198" s="262">
        <v>3</v>
      </c>
      <c r="E198" s="262">
        <v>4</v>
      </c>
      <c r="F198" s="262">
        <v>6</v>
      </c>
      <c r="G198" s="262">
        <v>7</v>
      </c>
    </row>
    <row r="199" spans="2:7" ht="18" thickBot="1" x14ac:dyDescent="0.3">
      <c r="B199" s="261" t="s">
        <v>561</v>
      </c>
      <c r="C199" s="262">
        <v>1</v>
      </c>
      <c r="D199" s="262">
        <v>1</v>
      </c>
      <c r="E199" s="262">
        <v>2</v>
      </c>
      <c r="F199" s="262">
        <v>1</v>
      </c>
      <c r="G199" s="262">
        <v>1</v>
      </c>
    </row>
    <row r="200" spans="2:7" ht="18" thickBot="1" x14ac:dyDescent="0.3">
      <c r="B200" s="261" t="s">
        <v>556</v>
      </c>
      <c r="C200" s="262">
        <v>2</v>
      </c>
      <c r="D200" s="262">
        <v>1</v>
      </c>
      <c r="E200" s="262">
        <v>2</v>
      </c>
      <c r="F200" s="262">
        <v>2</v>
      </c>
      <c r="G200" s="262">
        <v>2</v>
      </c>
    </row>
    <row r="202" spans="2:7" ht="20.25" thickBot="1" x14ac:dyDescent="0.3">
      <c r="B202" s="8" t="s">
        <v>800</v>
      </c>
    </row>
    <row r="203" spans="2:7" ht="15" customHeight="1" thickBot="1" x14ac:dyDescent="0.3">
      <c r="B203" s="394" t="s">
        <v>735</v>
      </c>
      <c r="C203" s="387" t="s">
        <v>662</v>
      </c>
      <c r="D203" s="388"/>
      <c r="E203" s="387" t="s">
        <v>114</v>
      </c>
      <c r="F203" s="388"/>
    </row>
    <row r="204" spans="2:7" ht="15" customHeight="1" thickBot="1" x14ac:dyDescent="0.3">
      <c r="B204" s="400"/>
      <c r="C204" s="301">
        <v>2016</v>
      </c>
      <c r="D204" s="301">
        <v>2017</v>
      </c>
      <c r="E204" s="301">
        <v>2016</v>
      </c>
      <c r="F204" s="301">
        <v>2017</v>
      </c>
    </row>
    <row r="205" spans="2:7" ht="20.25" thickBot="1" x14ac:dyDescent="0.3">
      <c r="B205" s="40" t="s">
        <v>711</v>
      </c>
      <c r="C205" s="41">
        <v>5</v>
      </c>
      <c r="D205" s="41">
        <v>4</v>
      </c>
      <c r="E205" s="41">
        <v>32</v>
      </c>
      <c r="F205" s="41">
        <v>22</v>
      </c>
    </row>
    <row r="206" spans="2:7" ht="20.25" thickBot="1" x14ac:dyDescent="0.3">
      <c r="B206" s="40" t="s">
        <v>712</v>
      </c>
      <c r="C206" s="41">
        <v>9</v>
      </c>
      <c r="D206" s="41">
        <v>9</v>
      </c>
      <c r="E206" s="41">
        <v>46</v>
      </c>
      <c r="F206" s="41">
        <v>60</v>
      </c>
    </row>
    <row r="207" spans="2:7" ht="20.25" thickBot="1" x14ac:dyDescent="0.3">
      <c r="B207" s="40" t="s">
        <v>736</v>
      </c>
      <c r="C207" s="41">
        <v>4</v>
      </c>
      <c r="D207" s="41">
        <v>6</v>
      </c>
      <c r="E207" s="41">
        <v>15</v>
      </c>
      <c r="F207" s="41">
        <v>57</v>
      </c>
    </row>
    <row r="208" spans="2:7" ht="20.25" thickBot="1" x14ac:dyDescent="0.3">
      <c r="B208" s="40" t="s">
        <v>737</v>
      </c>
      <c r="C208" s="41">
        <v>7</v>
      </c>
      <c r="D208" s="41">
        <v>9</v>
      </c>
      <c r="E208" s="41">
        <v>25</v>
      </c>
      <c r="F208" s="41">
        <v>30</v>
      </c>
    </row>
    <row r="209" spans="2:6" ht="20.25" thickBot="1" x14ac:dyDescent="0.3">
      <c r="B209" s="40" t="s">
        <v>738</v>
      </c>
      <c r="C209" s="41">
        <v>7</v>
      </c>
      <c r="D209" s="41">
        <v>8</v>
      </c>
      <c r="E209" s="41">
        <v>32</v>
      </c>
      <c r="F209" s="41">
        <v>27</v>
      </c>
    </row>
    <row r="210" spans="2:6" ht="20.25" thickBot="1" x14ac:dyDescent="0.3">
      <c r="B210" s="40" t="s">
        <v>739</v>
      </c>
      <c r="C210" s="41">
        <v>6</v>
      </c>
      <c r="D210" s="41">
        <v>6</v>
      </c>
      <c r="E210" s="41">
        <v>29</v>
      </c>
      <c r="F210" s="41">
        <v>39</v>
      </c>
    </row>
    <row r="211" spans="2:6" ht="20.25" thickBot="1" x14ac:dyDescent="0.3">
      <c r="B211" s="40" t="s">
        <v>740</v>
      </c>
      <c r="C211" s="41">
        <v>2</v>
      </c>
      <c r="D211" s="41">
        <v>2</v>
      </c>
      <c r="E211" s="41">
        <v>12</v>
      </c>
      <c r="F211" s="41">
        <v>12</v>
      </c>
    </row>
    <row r="212" spans="2:6" ht="20.25" thickBot="1" x14ac:dyDescent="0.3">
      <c r="B212" s="40" t="s">
        <v>713</v>
      </c>
      <c r="C212" s="41">
        <v>13</v>
      </c>
      <c r="D212" s="41">
        <v>10</v>
      </c>
      <c r="E212" s="41">
        <v>72</v>
      </c>
      <c r="F212" s="41">
        <v>55</v>
      </c>
    </row>
    <row r="213" spans="2:6" ht="20.25" thickBot="1" x14ac:dyDescent="0.3">
      <c r="B213" s="11" t="s">
        <v>714</v>
      </c>
      <c r="C213" s="70">
        <v>53</v>
      </c>
      <c r="D213" s="70">
        <v>54</v>
      </c>
      <c r="E213" s="70">
        <v>263</v>
      </c>
      <c r="F213" s="70">
        <v>302</v>
      </c>
    </row>
    <row r="214" spans="2:6" ht="20.25" thickBot="1" x14ac:dyDescent="0.3">
      <c r="B214" s="40" t="s">
        <v>741</v>
      </c>
      <c r="C214" s="41">
        <v>7</v>
      </c>
      <c r="D214" s="41">
        <v>5</v>
      </c>
      <c r="E214" s="41">
        <v>52</v>
      </c>
      <c r="F214" s="41">
        <v>21</v>
      </c>
    </row>
    <row r="215" spans="2:6" ht="20.25" thickBot="1" x14ac:dyDescent="0.3">
      <c r="B215" s="40" t="s">
        <v>742</v>
      </c>
      <c r="C215" s="41">
        <v>6</v>
      </c>
      <c r="D215" s="41">
        <v>5</v>
      </c>
      <c r="E215" s="41">
        <v>32</v>
      </c>
      <c r="F215" s="41">
        <v>24</v>
      </c>
    </row>
    <row r="216" spans="2:6" ht="20.25" thickBot="1" x14ac:dyDescent="0.3">
      <c r="B216" s="40" t="s">
        <v>743</v>
      </c>
      <c r="C216" s="41">
        <v>6</v>
      </c>
      <c r="D216" s="41">
        <v>5</v>
      </c>
      <c r="E216" s="41">
        <v>18</v>
      </c>
      <c r="F216" s="41">
        <v>14</v>
      </c>
    </row>
    <row r="217" spans="2:6" ht="20.25" thickBot="1" x14ac:dyDescent="0.3">
      <c r="B217" s="40" t="s">
        <v>715</v>
      </c>
      <c r="C217" s="41">
        <v>5</v>
      </c>
      <c r="D217" s="41">
        <v>6</v>
      </c>
      <c r="E217" s="41">
        <v>22</v>
      </c>
      <c r="F217" s="41">
        <v>30</v>
      </c>
    </row>
    <row r="218" spans="2:6" ht="20.25" thickBot="1" x14ac:dyDescent="0.3">
      <c r="B218" s="40" t="s">
        <v>716</v>
      </c>
      <c r="C218" s="41">
        <v>10</v>
      </c>
      <c r="D218" s="41">
        <v>8</v>
      </c>
      <c r="E218" s="41">
        <v>45</v>
      </c>
      <c r="F218" s="41">
        <v>48</v>
      </c>
    </row>
    <row r="219" spans="2:6" ht="20.25" thickBot="1" x14ac:dyDescent="0.3">
      <c r="B219" s="40" t="s">
        <v>744</v>
      </c>
      <c r="C219" s="41">
        <v>7</v>
      </c>
      <c r="D219" s="41">
        <v>6</v>
      </c>
      <c r="E219" s="41">
        <v>29</v>
      </c>
      <c r="F219" s="41">
        <v>34</v>
      </c>
    </row>
    <row r="220" spans="2:6" ht="20.25" thickBot="1" x14ac:dyDescent="0.3">
      <c r="B220" s="40" t="s">
        <v>745</v>
      </c>
      <c r="C220" s="41">
        <v>2</v>
      </c>
      <c r="D220" s="41">
        <v>2</v>
      </c>
      <c r="E220" s="41">
        <v>8</v>
      </c>
      <c r="F220" s="41">
        <v>18</v>
      </c>
    </row>
    <row r="221" spans="2:6" ht="20.25" thickBot="1" x14ac:dyDescent="0.3">
      <c r="B221" s="11" t="s">
        <v>717</v>
      </c>
      <c r="C221" s="70">
        <v>43</v>
      </c>
      <c r="D221" s="70">
        <v>37</v>
      </c>
      <c r="E221" s="70">
        <v>206</v>
      </c>
      <c r="F221" s="70">
        <v>189</v>
      </c>
    </row>
    <row r="222" spans="2:6" ht="20.25" thickBot="1" x14ac:dyDescent="0.3">
      <c r="B222" s="40" t="s">
        <v>718</v>
      </c>
      <c r="C222" s="41">
        <v>5</v>
      </c>
      <c r="D222" s="41">
        <v>8</v>
      </c>
      <c r="E222" s="41">
        <v>21</v>
      </c>
      <c r="F222" s="41">
        <v>61</v>
      </c>
    </row>
    <row r="223" spans="2:6" ht="20.25" thickBot="1" x14ac:dyDescent="0.3">
      <c r="B223" s="40" t="s">
        <v>719</v>
      </c>
      <c r="C223" s="41">
        <v>5</v>
      </c>
      <c r="D223" s="41">
        <v>5</v>
      </c>
      <c r="E223" s="41">
        <v>31</v>
      </c>
      <c r="F223" s="41">
        <v>29</v>
      </c>
    </row>
    <row r="224" spans="2:6" ht="20.25" thickBot="1" x14ac:dyDescent="0.3">
      <c r="B224" s="40" t="s">
        <v>720</v>
      </c>
      <c r="C224" s="41">
        <v>3</v>
      </c>
      <c r="D224" s="41">
        <v>7</v>
      </c>
      <c r="E224" s="41">
        <v>29</v>
      </c>
      <c r="F224" s="41">
        <v>45</v>
      </c>
    </row>
    <row r="225" spans="2:6" ht="20.25" thickBot="1" x14ac:dyDescent="0.3">
      <c r="B225" s="40" t="s">
        <v>746</v>
      </c>
      <c r="C225" s="41">
        <v>2</v>
      </c>
      <c r="D225" s="41">
        <v>3</v>
      </c>
      <c r="E225" s="41">
        <v>10</v>
      </c>
      <c r="F225" s="41">
        <v>22</v>
      </c>
    </row>
    <row r="226" spans="2:6" ht="20.25" thickBot="1" x14ac:dyDescent="0.3">
      <c r="B226" s="40" t="s">
        <v>747</v>
      </c>
      <c r="C226" s="41">
        <v>7</v>
      </c>
      <c r="D226" s="41">
        <v>7</v>
      </c>
      <c r="E226" s="41">
        <v>30</v>
      </c>
      <c r="F226" s="41">
        <v>29</v>
      </c>
    </row>
    <row r="227" spans="2:6" ht="20.25" thickBot="1" x14ac:dyDescent="0.3">
      <c r="B227" s="40" t="s">
        <v>721</v>
      </c>
      <c r="C227" s="41">
        <v>2</v>
      </c>
      <c r="D227" s="41">
        <v>1</v>
      </c>
      <c r="E227" s="41">
        <v>9</v>
      </c>
      <c r="F227" s="41">
        <v>1</v>
      </c>
    </row>
    <row r="228" spans="2:6" ht="20.25" thickBot="1" x14ac:dyDescent="0.3">
      <c r="B228" s="40" t="s">
        <v>722</v>
      </c>
      <c r="C228" s="41">
        <v>9</v>
      </c>
      <c r="D228" s="41">
        <v>9</v>
      </c>
      <c r="E228" s="41">
        <v>47</v>
      </c>
      <c r="F228" s="41">
        <v>35</v>
      </c>
    </row>
    <row r="229" spans="2:6" ht="20.25" thickBot="1" x14ac:dyDescent="0.3">
      <c r="B229" s="11" t="s">
        <v>723</v>
      </c>
      <c r="C229" s="70">
        <v>33</v>
      </c>
      <c r="D229" s="70">
        <v>40</v>
      </c>
      <c r="E229" s="70">
        <v>177</v>
      </c>
      <c r="F229" s="70">
        <v>222</v>
      </c>
    </row>
    <row r="230" spans="2:6" ht="20.25" thickBot="1" x14ac:dyDescent="0.3">
      <c r="B230" s="310" t="s">
        <v>748</v>
      </c>
      <c r="C230" s="41">
        <v>1</v>
      </c>
      <c r="D230" s="41">
        <v>1</v>
      </c>
      <c r="E230" s="41">
        <v>3</v>
      </c>
      <c r="F230" s="41">
        <v>3</v>
      </c>
    </row>
    <row r="231" spans="2:6" ht="20.25" thickBot="1" x14ac:dyDescent="0.3">
      <c r="B231" s="40" t="s">
        <v>724</v>
      </c>
      <c r="C231" s="41">
        <v>4</v>
      </c>
      <c r="D231" s="41">
        <v>5</v>
      </c>
      <c r="E231" s="41">
        <v>8</v>
      </c>
      <c r="F231" s="41">
        <v>18</v>
      </c>
    </row>
    <row r="232" spans="2:6" ht="20.25" thickBot="1" x14ac:dyDescent="0.3">
      <c r="B232" s="40" t="s">
        <v>725</v>
      </c>
      <c r="C232" s="41">
        <v>5</v>
      </c>
      <c r="D232" s="41">
        <v>7</v>
      </c>
      <c r="E232" s="41">
        <v>25</v>
      </c>
      <c r="F232" s="41">
        <v>23</v>
      </c>
    </row>
    <row r="233" spans="2:6" ht="20.25" thickBot="1" x14ac:dyDescent="0.3">
      <c r="B233" s="40" t="s">
        <v>749</v>
      </c>
      <c r="C233" s="41">
        <v>8</v>
      </c>
      <c r="D233" s="41">
        <v>9</v>
      </c>
      <c r="E233" s="41">
        <v>39</v>
      </c>
      <c r="F233" s="41">
        <v>43</v>
      </c>
    </row>
    <row r="234" spans="2:6" ht="20.25" thickBot="1" x14ac:dyDescent="0.3">
      <c r="B234" s="40" t="s">
        <v>750</v>
      </c>
      <c r="C234" s="41">
        <v>5</v>
      </c>
      <c r="D234" s="41">
        <v>6</v>
      </c>
      <c r="E234" s="41">
        <v>18</v>
      </c>
      <c r="F234" s="41">
        <v>23</v>
      </c>
    </row>
    <row r="235" spans="2:6" ht="20.25" thickBot="1" x14ac:dyDescent="0.3">
      <c r="B235" s="11" t="s">
        <v>726</v>
      </c>
      <c r="C235" s="70">
        <v>23</v>
      </c>
      <c r="D235" s="70">
        <v>28</v>
      </c>
      <c r="E235" s="70">
        <v>93</v>
      </c>
      <c r="F235" s="70">
        <v>110</v>
      </c>
    </row>
    <row r="236" spans="2:6" ht="20.25" thickBot="1" x14ac:dyDescent="0.3">
      <c r="B236" s="40" t="s">
        <v>727</v>
      </c>
      <c r="C236" s="41">
        <v>6</v>
      </c>
      <c r="D236" s="41">
        <v>11</v>
      </c>
      <c r="E236" s="41">
        <v>33</v>
      </c>
      <c r="F236" s="41">
        <v>59</v>
      </c>
    </row>
    <row r="237" spans="2:6" ht="20.25" thickBot="1" x14ac:dyDescent="0.3">
      <c r="B237" s="40" t="s">
        <v>728</v>
      </c>
      <c r="C237" s="41">
        <v>17</v>
      </c>
      <c r="D237" s="41">
        <v>16</v>
      </c>
      <c r="E237" s="41">
        <v>54</v>
      </c>
      <c r="F237" s="41">
        <v>74</v>
      </c>
    </row>
    <row r="238" spans="2:6" ht="20.25" thickBot="1" x14ac:dyDescent="0.3">
      <c r="B238" s="40" t="s">
        <v>729</v>
      </c>
      <c r="C238" s="41">
        <v>4</v>
      </c>
      <c r="D238" s="41">
        <v>7</v>
      </c>
      <c r="E238" s="41">
        <v>60</v>
      </c>
      <c r="F238" s="41">
        <v>49</v>
      </c>
    </row>
    <row r="239" spans="2:6" ht="20.25" thickBot="1" x14ac:dyDescent="0.3">
      <c r="B239" s="11" t="s">
        <v>730</v>
      </c>
      <c r="C239" s="70">
        <v>27</v>
      </c>
      <c r="D239" s="70">
        <v>34</v>
      </c>
      <c r="E239" s="70">
        <v>147</v>
      </c>
      <c r="F239" s="70">
        <v>182</v>
      </c>
    </row>
    <row r="240" spans="2:6" ht="20.25" thickBot="1" x14ac:dyDescent="0.3">
      <c r="B240" s="71" t="s">
        <v>731</v>
      </c>
      <c r="C240" s="301">
        <v>179</v>
      </c>
      <c r="D240" s="301">
        <v>193</v>
      </c>
      <c r="E240" s="301">
        <v>886</v>
      </c>
      <c r="F240" s="302">
        <v>1005</v>
      </c>
    </row>
    <row r="242" spans="2:8" ht="20.25" thickBot="1" x14ac:dyDescent="0.3">
      <c r="B242" s="8" t="s">
        <v>801</v>
      </c>
    </row>
    <row r="243" spans="2:8" ht="20.25" thickBot="1" x14ac:dyDescent="0.3">
      <c r="B243" s="394" t="s">
        <v>735</v>
      </c>
      <c r="C243" s="387">
        <v>2016</v>
      </c>
      <c r="D243" s="404"/>
      <c r="E243" s="388"/>
      <c r="F243" s="387">
        <v>2017</v>
      </c>
      <c r="G243" s="404"/>
      <c r="H243" s="388"/>
    </row>
    <row r="244" spans="2:8" ht="20.25" thickBot="1" x14ac:dyDescent="0.3">
      <c r="B244" s="400"/>
      <c r="C244" s="54" t="s">
        <v>4</v>
      </c>
      <c r="D244" s="54" t="s">
        <v>5</v>
      </c>
      <c r="E244" s="54" t="s">
        <v>6</v>
      </c>
      <c r="F244" s="54" t="s">
        <v>4</v>
      </c>
      <c r="G244" s="54" t="s">
        <v>5</v>
      </c>
      <c r="H244" s="54" t="s">
        <v>6</v>
      </c>
    </row>
    <row r="245" spans="2:8" ht="20.25" thickBot="1" x14ac:dyDescent="0.3">
      <c r="B245" s="40" t="s">
        <v>711</v>
      </c>
      <c r="C245" s="41">
        <v>248</v>
      </c>
      <c r="D245" s="41">
        <v>196</v>
      </c>
      <c r="E245" s="41">
        <v>444</v>
      </c>
      <c r="F245" s="41">
        <v>81</v>
      </c>
      <c r="G245" s="41">
        <v>141</v>
      </c>
      <c r="H245" s="41">
        <v>222</v>
      </c>
    </row>
    <row r="246" spans="2:8" ht="20.25" thickBot="1" x14ac:dyDescent="0.3">
      <c r="B246" s="40" t="s">
        <v>712</v>
      </c>
      <c r="C246" s="41">
        <v>810</v>
      </c>
      <c r="D246" s="41">
        <v>602</v>
      </c>
      <c r="E246" s="72">
        <v>1412</v>
      </c>
      <c r="F246" s="41">
        <v>496</v>
      </c>
      <c r="G246" s="41">
        <v>381</v>
      </c>
      <c r="H246" s="41">
        <v>877</v>
      </c>
    </row>
    <row r="247" spans="2:8" ht="20.25" thickBot="1" x14ac:dyDescent="0.3">
      <c r="B247" s="40" t="s">
        <v>736</v>
      </c>
      <c r="C247" s="41">
        <v>148</v>
      </c>
      <c r="D247" s="41">
        <v>132</v>
      </c>
      <c r="E247" s="41">
        <v>280</v>
      </c>
      <c r="F247" s="41">
        <v>293</v>
      </c>
      <c r="G247" s="41">
        <v>405</v>
      </c>
      <c r="H247" s="41">
        <v>698</v>
      </c>
    </row>
    <row r="248" spans="2:8" ht="20.25" thickBot="1" x14ac:dyDescent="0.3">
      <c r="B248" s="40" t="s">
        <v>737</v>
      </c>
      <c r="C248" s="41">
        <v>600</v>
      </c>
      <c r="D248" s="41">
        <v>338</v>
      </c>
      <c r="E248" s="41">
        <v>938</v>
      </c>
      <c r="F248" s="41">
        <v>376</v>
      </c>
      <c r="G248" s="41">
        <v>248</v>
      </c>
      <c r="H248" s="41">
        <v>624</v>
      </c>
    </row>
    <row r="249" spans="2:8" ht="20.25" thickBot="1" x14ac:dyDescent="0.3">
      <c r="B249" s="40" t="s">
        <v>738</v>
      </c>
      <c r="C249" s="41">
        <v>495</v>
      </c>
      <c r="D249" s="41">
        <v>300</v>
      </c>
      <c r="E249" s="41">
        <v>795</v>
      </c>
      <c r="F249" s="41">
        <v>185</v>
      </c>
      <c r="G249" s="41">
        <v>159</v>
      </c>
      <c r="H249" s="41">
        <v>344</v>
      </c>
    </row>
    <row r="250" spans="2:8" ht="20.25" thickBot="1" x14ac:dyDescent="0.3">
      <c r="B250" s="40" t="s">
        <v>739</v>
      </c>
      <c r="C250" s="41">
        <v>522</v>
      </c>
      <c r="D250" s="41">
        <v>531</v>
      </c>
      <c r="E250" s="72">
        <v>1053</v>
      </c>
      <c r="F250" s="41">
        <v>815</v>
      </c>
      <c r="G250" s="41">
        <v>173</v>
      </c>
      <c r="H250" s="41">
        <v>988</v>
      </c>
    </row>
    <row r="251" spans="2:8" ht="20.25" thickBot="1" x14ac:dyDescent="0.3">
      <c r="B251" s="40" t="s">
        <v>740</v>
      </c>
      <c r="C251" s="41">
        <v>74</v>
      </c>
      <c r="D251" s="41">
        <v>60</v>
      </c>
      <c r="E251" s="41">
        <v>134</v>
      </c>
      <c r="F251" s="41">
        <v>31</v>
      </c>
      <c r="G251" s="41">
        <v>63</v>
      </c>
      <c r="H251" s="41">
        <v>94</v>
      </c>
    </row>
    <row r="252" spans="2:8" ht="20.25" thickBot="1" x14ac:dyDescent="0.3">
      <c r="B252" s="40" t="s">
        <v>713</v>
      </c>
      <c r="C252" s="41">
        <v>786</v>
      </c>
      <c r="D252" s="41">
        <v>551</v>
      </c>
      <c r="E252" s="72">
        <v>1337</v>
      </c>
      <c r="F252" s="41">
        <v>532</v>
      </c>
      <c r="G252" s="41">
        <v>453</v>
      </c>
      <c r="H252" s="41">
        <v>985</v>
      </c>
    </row>
    <row r="253" spans="2:8" ht="20.25" thickBot="1" x14ac:dyDescent="0.3">
      <c r="B253" s="11" t="s">
        <v>714</v>
      </c>
      <c r="C253" s="69">
        <v>3683</v>
      </c>
      <c r="D253" s="69">
        <v>2710</v>
      </c>
      <c r="E253" s="69">
        <v>6393</v>
      </c>
      <c r="F253" s="70">
        <v>2809</v>
      </c>
      <c r="G253" s="70">
        <v>2023</v>
      </c>
      <c r="H253" s="70">
        <v>4832</v>
      </c>
    </row>
    <row r="254" spans="2:8" ht="20.25" thickBot="1" x14ac:dyDescent="0.3">
      <c r="B254" s="40" t="s">
        <v>741</v>
      </c>
      <c r="C254" s="41">
        <v>385</v>
      </c>
      <c r="D254" s="41">
        <v>337</v>
      </c>
      <c r="E254" s="41">
        <v>722</v>
      </c>
      <c r="F254" s="41">
        <v>205</v>
      </c>
      <c r="G254" s="41">
        <v>159</v>
      </c>
      <c r="H254" s="41">
        <v>364</v>
      </c>
    </row>
    <row r="255" spans="2:8" ht="20.25" thickBot="1" x14ac:dyDescent="0.3">
      <c r="B255" s="40" t="s">
        <v>742</v>
      </c>
      <c r="C255" s="41">
        <v>419</v>
      </c>
      <c r="D255" s="41">
        <v>245</v>
      </c>
      <c r="E255" s="41">
        <v>664</v>
      </c>
      <c r="F255" s="41">
        <v>254</v>
      </c>
      <c r="G255" s="41">
        <v>203</v>
      </c>
      <c r="H255" s="41">
        <v>457</v>
      </c>
    </row>
    <row r="256" spans="2:8" ht="20.25" thickBot="1" x14ac:dyDescent="0.3">
      <c r="B256" s="40" t="s">
        <v>743</v>
      </c>
      <c r="C256" s="41">
        <v>225</v>
      </c>
      <c r="D256" s="41">
        <v>117</v>
      </c>
      <c r="E256" s="41">
        <v>342</v>
      </c>
      <c r="F256" s="41">
        <v>213</v>
      </c>
      <c r="G256" s="41">
        <v>147</v>
      </c>
      <c r="H256" s="41">
        <v>360</v>
      </c>
    </row>
    <row r="257" spans="2:8" ht="20.25" thickBot="1" x14ac:dyDescent="0.3">
      <c r="B257" s="40" t="s">
        <v>715</v>
      </c>
      <c r="C257" s="41">
        <v>291</v>
      </c>
      <c r="D257" s="41">
        <v>198</v>
      </c>
      <c r="E257" s="41">
        <v>489</v>
      </c>
      <c r="F257" s="41">
        <v>330</v>
      </c>
      <c r="G257" s="41">
        <v>226</v>
      </c>
      <c r="H257" s="41">
        <v>556</v>
      </c>
    </row>
    <row r="258" spans="2:8" ht="20.25" thickBot="1" x14ac:dyDescent="0.3">
      <c r="B258" s="40" t="s">
        <v>716</v>
      </c>
      <c r="C258" s="41">
        <v>367</v>
      </c>
      <c r="D258" s="41">
        <v>235</v>
      </c>
      <c r="E258" s="41">
        <v>602</v>
      </c>
      <c r="F258" s="41">
        <v>270</v>
      </c>
      <c r="G258" s="41">
        <v>348</v>
      </c>
      <c r="H258" s="41">
        <v>618</v>
      </c>
    </row>
    <row r="259" spans="2:8" ht="20.25" thickBot="1" x14ac:dyDescent="0.3">
      <c r="B259" s="40" t="s">
        <v>744</v>
      </c>
      <c r="C259" s="41">
        <v>402</v>
      </c>
      <c r="D259" s="41">
        <v>118</v>
      </c>
      <c r="E259" s="41">
        <v>520</v>
      </c>
      <c r="F259" s="41">
        <v>288</v>
      </c>
      <c r="G259" s="41">
        <v>157</v>
      </c>
      <c r="H259" s="41">
        <v>445</v>
      </c>
    </row>
    <row r="260" spans="2:8" ht="20.25" thickBot="1" x14ac:dyDescent="0.3">
      <c r="B260" s="40" t="s">
        <v>745</v>
      </c>
      <c r="C260" s="41">
        <v>984</v>
      </c>
      <c r="D260" s="41">
        <v>10</v>
      </c>
      <c r="E260" s="41">
        <v>994</v>
      </c>
      <c r="F260" s="72">
        <v>1336</v>
      </c>
      <c r="G260" s="41">
        <v>27</v>
      </c>
      <c r="H260" s="72">
        <v>1363</v>
      </c>
    </row>
    <row r="261" spans="2:8" ht="20.25" thickBot="1" x14ac:dyDescent="0.3">
      <c r="B261" s="11" t="s">
        <v>717</v>
      </c>
      <c r="C261" s="69">
        <v>3073</v>
      </c>
      <c r="D261" s="69">
        <v>1260</v>
      </c>
      <c r="E261" s="69">
        <v>4333</v>
      </c>
      <c r="F261" s="70">
        <v>2896</v>
      </c>
      <c r="G261" s="70">
        <v>1267</v>
      </c>
      <c r="H261" s="70">
        <v>4163</v>
      </c>
    </row>
    <row r="262" spans="2:8" ht="20.25" thickBot="1" x14ac:dyDescent="0.3">
      <c r="B262" s="40" t="s">
        <v>718</v>
      </c>
      <c r="C262" s="41">
        <v>223</v>
      </c>
      <c r="D262" s="41">
        <v>235</v>
      </c>
      <c r="E262" s="41">
        <v>458</v>
      </c>
      <c r="F262" s="41">
        <v>497</v>
      </c>
      <c r="G262" s="41">
        <v>687</v>
      </c>
      <c r="H262" s="72">
        <v>1184</v>
      </c>
    </row>
    <row r="263" spans="2:8" ht="20.25" thickBot="1" x14ac:dyDescent="0.3">
      <c r="B263" s="40" t="s">
        <v>719</v>
      </c>
      <c r="C263" s="41">
        <v>401</v>
      </c>
      <c r="D263" s="41">
        <v>360</v>
      </c>
      <c r="E263" s="41">
        <v>761</v>
      </c>
      <c r="F263" s="41">
        <v>211</v>
      </c>
      <c r="G263" s="41">
        <v>172</v>
      </c>
      <c r="H263" s="41">
        <v>383</v>
      </c>
    </row>
    <row r="264" spans="2:8" ht="20.25" thickBot="1" x14ac:dyDescent="0.3">
      <c r="B264" s="40" t="s">
        <v>720</v>
      </c>
      <c r="C264" s="41">
        <v>209</v>
      </c>
      <c r="D264" s="41">
        <v>280</v>
      </c>
      <c r="E264" s="41">
        <v>489</v>
      </c>
      <c r="F264" s="41">
        <v>361</v>
      </c>
      <c r="G264" s="41">
        <v>548</v>
      </c>
      <c r="H264" s="41">
        <v>909</v>
      </c>
    </row>
    <row r="265" spans="2:8" ht="20.25" thickBot="1" x14ac:dyDescent="0.3">
      <c r="B265" s="40" t="s">
        <v>746</v>
      </c>
      <c r="C265" s="41">
        <v>130</v>
      </c>
      <c r="D265" s="41">
        <v>58</v>
      </c>
      <c r="E265" s="41">
        <v>188</v>
      </c>
      <c r="F265" s="41">
        <v>51</v>
      </c>
      <c r="G265" s="41">
        <v>84</v>
      </c>
      <c r="H265" s="41">
        <v>135</v>
      </c>
    </row>
    <row r="266" spans="2:8" ht="20.25" thickBot="1" x14ac:dyDescent="0.3">
      <c r="B266" s="40" t="s">
        <v>747</v>
      </c>
      <c r="C266" s="41">
        <v>524</v>
      </c>
      <c r="D266" s="41">
        <v>301</v>
      </c>
      <c r="E266" s="41">
        <v>825</v>
      </c>
      <c r="F266" s="41">
        <v>329</v>
      </c>
      <c r="G266" s="41">
        <v>301</v>
      </c>
      <c r="H266" s="41">
        <v>630</v>
      </c>
    </row>
    <row r="267" spans="2:8" ht="20.25" thickBot="1" x14ac:dyDescent="0.3">
      <c r="B267" s="40" t="s">
        <v>721</v>
      </c>
      <c r="C267" s="41">
        <v>26</v>
      </c>
      <c r="D267" s="41">
        <v>41</v>
      </c>
      <c r="E267" s="41">
        <v>67</v>
      </c>
      <c r="F267" s="41">
        <v>11</v>
      </c>
      <c r="G267" s="41">
        <v>87</v>
      </c>
      <c r="H267" s="41">
        <v>98</v>
      </c>
    </row>
    <row r="268" spans="2:8" ht="20.25" thickBot="1" x14ac:dyDescent="0.3">
      <c r="B268" s="40" t="s">
        <v>722</v>
      </c>
      <c r="C268" s="41">
        <v>391</v>
      </c>
      <c r="D268" s="41">
        <v>167</v>
      </c>
      <c r="E268" s="41">
        <v>558</v>
      </c>
      <c r="F268" s="41">
        <v>330</v>
      </c>
      <c r="G268" s="41">
        <v>235</v>
      </c>
      <c r="H268" s="41">
        <v>565</v>
      </c>
    </row>
    <row r="269" spans="2:8" ht="20.25" thickBot="1" x14ac:dyDescent="0.3">
      <c r="B269" s="11" t="s">
        <v>723</v>
      </c>
      <c r="C269" s="69">
        <v>1904</v>
      </c>
      <c r="D269" s="69">
        <v>1442</v>
      </c>
      <c r="E269" s="69">
        <v>3346</v>
      </c>
      <c r="F269" s="70">
        <v>1790</v>
      </c>
      <c r="G269" s="70">
        <v>2114</v>
      </c>
      <c r="H269" s="70">
        <v>3904</v>
      </c>
    </row>
    <row r="270" spans="2:8" ht="20.25" thickBot="1" x14ac:dyDescent="0.3">
      <c r="B270" s="310" t="s">
        <v>748</v>
      </c>
      <c r="C270" s="41">
        <v>104</v>
      </c>
      <c r="D270" s="41">
        <v>31</v>
      </c>
      <c r="E270" s="41">
        <v>135</v>
      </c>
      <c r="F270" s="41">
        <v>26</v>
      </c>
      <c r="G270" s="41">
        <v>1</v>
      </c>
      <c r="H270" s="41">
        <v>27</v>
      </c>
    </row>
    <row r="271" spans="2:8" ht="20.25" thickBot="1" x14ac:dyDescent="0.3">
      <c r="B271" s="40" t="s">
        <v>724</v>
      </c>
      <c r="C271" s="41">
        <v>222</v>
      </c>
      <c r="D271" s="41">
        <v>219</v>
      </c>
      <c r="E271" s="41">
        <v>441</v>
      </c>
      <c r="F271" s="41">
        <v>168</v>
      </c>
      <c r="G271" s="41">
        <v>227</v>
      </c>
      <c r="H271" s="41">
        <v>395</v>
      </c>
    </row>
    <row r="272" spans="2:8" ht="20.25" thickBot="1" x14ac:dyDescent="0.3">
      <c r="B272" s="40" t="s">
        <v>725</v>
      </c>
      <c r="C272" s="41">
        <v>209</v>
      </c>
      <c r="D272" s="41">
        <v>401</v>
      </c>
      <c r="E272" s="41">
        <v>610</v>
      </c>
      <c r="F272" s="41">
        <v>168</v>
      </c>
      <c r="G272" s="41">
        <v>324</v>
      </c>
      <c r="H272" s="41">
        <v>492</v>
      </c>
    </row>
    <row r="273" spans="2:8" ht="20.25" thickBot="1" x14ac:dyDescent="0.3">
      <c r="B273" s="40" t="s">
        <v>749</v>
      </c>
      <c r="C273" s="41">
        <v>418</v>
      </c>
      <c r="D273" s="41">
        <v>210</v>
      </c>
      <c r="E273" s="41">
        <v>628</v>
      </c>
      <c r="F273" s="41">
        <v>444</v>
      </c>
      <c r="G273" s="41">
        <v>329</v>
      </c>
      <c r="H273" s="41">
        <v>773</v>
      </c>
    </row>
    <row r="274" spans="2:8" ht="20.25" thickBot="1" x14ac:dyDescent="0.3">
      <c r="B274" s="40" t="s">
        <v>750</v>
      </c>
      <c r="C274" s="41">
        <v>16</v>
      </c>
      <c r="D274" s="41">
        <v>309</v>
      </c>
      <c r="E274" s="41">
        <v>325</v>
      </c>
      <c r="F274" s="41">
        <v>171</v>
      </c>
      <c r="G274" s="41">
        <v>232</v>
      </c>
      <c r="H274" s="41">
        <v>403</v>
      </c>
    </row>
    <row r="275" spans="2:8" ht="20.25" thickBot="1" x14ac:dyDescent="0.3">
      <c r="B275" s="11" t="s">
        <v>726</v>
      </c>
      <c r="C275" s="70">
        <v>969</v>
      </c>
      <c r="D275" s="69">
        <v>1170</v>
      </c>
      <c r="E275" s="69">
        <v>2139</v>
      </c>
      <c r="F275" s="70">
        <v>977</v>
      </c>
      <c r="G275" s="70">
        <v>1113</v>
      </c>
      <c r="H275" s="70">
        <v>2090</v>
      </c>
    </row>
    <row r="276" spans="2:8" ht="20.25" thickBot="1" x14ac:dyDescent="0.3">
      <c r="B276" s="40" t="s">
        <v>727</v>
      </c>
      <c r="C276" s="41">
        <v>670</v>
      </c>
      <c r="D276" s="41">
        <v>410</v>
      </c>
      <c r="E276" s="72">
        <v>1080</v>
      </c>
      <c r="F276" s="41">
        <v>688</v>
      </c>
      <c r="G276" s="41">
        <v>444</v>
      </c>
      <c r="H276" s="72">
        <v>1132</v>
      </c>
    </row>
    <row r="277" spans="2:8" ht="20.25" thickBot="1" x14ac:dyDescent="0.3">
      <c r="B277" s="40" t="s">
        <v>728</v>
      </c>
      <c r="C277" s="41">
        <v>560</v>
      </c>
      <c r="D277" s="41">
        <v>540</v>
      </c>
      <c r="E277" s="72">
        <v>1100</v>
      </c>
      <c r="F277" s="41">
        <v>578</v>
      </c>
      <c r="G277" s="41">
        <v>887</v>
      </c>
      <c r="H277" s="72">
        <v>1465</v>
      </c>
    </row>
    <row r="278" spans="2:8" ht="20.25" thickBot="1" x14ac:dyDescent="0.3">
      <c r="B278" s="40" t="s">
        <v>729</v>
      </c>
      <c r="C278" s="41">
        <v>89</v>
      </c>
      <c r="D278" s="41">
        <v>105</v>
      </c>
      <c r="E278" s="41">
        <v>194</v>
      </c>
      <c r="F278" s="41">
        <v>370</v>
      </c>
      <c r="G278" s="41">
        <v>515</v>
      </c>
      <c r="H278" s="41">
        <v>885</v>
      </c>
    </row>
    <row r="279" spans="2:8" ht="20.25" thickBot="1" x14ac:dyDescent="0.3">
      <c r="B279" s="11" t="s">
        <v>730</v>
      </c>
      <c r="C279" s="69">
        <v>1319</v>
      </c>
      <c r="D279" s="69">
        <v>1055</v>
      </c>
      <c r="E279" s="69">
        <v>2374</v>
      </c>
      <c r="F279" s="70">
        <v>1636</v>
      </c>
      <c r="G279" s="70">
        <v>1846</v>
      </c>
      <c r="H279" s="70">
        <v>3482</v>
      </c>
    </row>
    <row r="280" spans="2:8" ht="20.25" thickBot="1" x14ac:dyDescent="0.3">
      <c r="B280" s="71" t="s">
        <v>731</v>
      </c>
      <c r="C280" s="302">
        <v>10948</v>
      </c>
      <c r="D280" s="302">
        <v>7637</v>
      </c>
      <c r="E280" s="302">
        <v>18585</v>
      </c>
      <c r="F280" s="302">
        <v>10108</v>
      </c>
      <c r="G280" s="302">
        <v>8363</v>
      </c>
      <c r="H280" s="302">
        <v>18471</v>
      </c>
    </row>
    <row r="281" spans="2:8" ht="20.25" thickBot="1" x14ac:dyDescent="0.3">
      <c r="B281" s="8" t="s">
        <v>802</v>
      </c>
    </row>
    <row r="282" spans="2:8" ht="20.25" thickBot="1" x14ac:dyDescent="0.3">
      <c r="B282" s="394" t="s">
        <v>735</v>
      </c>
      <c r="C282" s="387">
        <v>2016</v>
      </c>
      <c r="D282" s="404"/>
      <c r="E282" s="388"/>
      <c r="F282" s="387">
        <v>2017</v>
      </c>
      <c r="G282" s="404"/>
      <c r="H282" s="388"/>
    </row>
    <row r="283" spans="2:8" ht="20.25" thickBot="1" x14ac:dyDescent="0.3">
      <c r="B283" s="400"/>
      <c r="C283" s="39" t="s">
        <v>4</v>
      </c>
      <c r="D283" s="39" t="s">
        <v>5</v>
      </c>
      <c r="E283" s="39" t="s">
        <v>6</v>
      </c>
      <c r="F283" s="39" t="s">
        <v>4</v>
      </c>
      <c r="G283" s="39" t="s">
        <v>5</v>
      </c>
      <c r="H283" s="39" t="s">
        <v>6</v>
      </c>
    </row>
    <row r="284" spans="2:8" ht="20.25" thickBot="1" x14ac:dyDescent="0.3">
      <c r="B284" s="40" t="s">
        <v>711</v>
      </c>
      <c r="C284" s="41">
        <v>35</v>
      </c>
      <c r="D284" s="41">
        <v>26</v>
      </c>
      <c r="E284" s="41">
        <v>61</v>
      </c>
      <c r="F284" s="41">
        <v>20</v>
      </c>
      <c r="G284" s="41">
        <v>23</v>
      </c>
      <c r="H284" s="41">
        <v>43</v>
      </c>
    </row>
    <row r="285" spans="2:8" ht="20.25" thickBot="1" x14ac:dyDescent="0.3">
      <c r="B285" s="40" t="s">
        <v>712</v>
      </c>
      <c r="C285" s="41">
        <v>95</v>
      </c>
      <c r="D285" s="41">
        <v>51</v>
      </c>
      <c r="E285" s="41">
        <v>146</v>
      </c>
      <c r="F285" s="41">
        <v>49</v>
      </c>
      <c r="G285" s="41">
        <v>24</v>
      </c>
      <c r="H285" s="41">
        <v>73</v>
      </c>
    </row>
    <row r="286" spans="2:8" ht="20.25" thickBot="1" x14ac:dyDescent="0.3">
      <c r="B286" s="40" t="s">
        <v>736</v>
      </c>
      <c r="C286" s="41">
        <v>24</v>
      </c>
      <c r="D286" s="41">
        <v>17</v>
      </c>
      <c r="E286" s="41">
        <v>41</v>
      </c>
      <c r="F286" s="41">
        <v>27</v>
      </c>
      <c r="G286" s="41">
        <v>25</v>
      </c>
      <c r="H286" s="41">
        <v>52</v>
      </c>
    </row>
    <row r="287" spans="2:8" ht="20.25" thickBot="1" x14ac:dyDescent="0.3">
      <c r="B287" s="40" t="s">
        <v>737</v>
      </c>
      <c r="C287" s="41">
        <v>71</v>
      </c>
      <c r="D287" s="41">
        <v>54</v>
      </c>
      <c r="E287" s="41">
        <v>125</v>
      </c>
      <c r="F287" s="41">
        <v>48</v>
      </c>
      <c r="G287" s="41">
        <v>34</v>
      </c>
      <c r="H287" s="41">
        <v>82</v>
      </c>
    </row>
    <row r="288" spans="2:8" ht="20.25" thickBot="1" x14ac:dyDescent="0.3">
      <c r="B288" s="40" t="s">
        <v>738</v>
      </c>
      <c r="C288" s="41">
        <v>50</v>
      </c>
      <c r="D288" s="41">
        <v>20</v>
      </c>
      <c r="E288" s="41">
        <v>70</v>
      </c>
      <c r="F288" s="41">
        <v>50</v>
      </c>
      <c r="G288" s="41">
        <v>24</v>
      </c>
      <c r="H288" s="41">
        <v>74</v>
      </c>
    </row>
    <row r="289" spans="2:8" ht="20.25" thickBot="1" x14ac:dyDescent="0.3">
      <c r="B289" s="40" t="s">
        <v>739</v>
      </c>
      <c r="C289" s="41">
        <v>52</v>
      </c>
      <c r="D289" s="41">
        <v>23</v>
      </c>
      <c r="E289" s="41">
        <v>75</v>
      </c>
      <c r="F289" s="41">
        <v>64</v>
      </c>
      <c r="G289" s="41">
        <v>22</v>
      </c>
      <c r="H289" s="41">
        <v>86</v>
      </c>
    </row>
    <row r="290" spans="2:8" ht="20.25" thickBot="1" x14ac:dyDescent="0.3">
      <c r="B290" s="40" t="s">
        <v>740</v>
      </c>
      <c r="C290" s="41">
        <v>24</v>
      </c>
      <c r="D290" s="41">
        <v>18</v>
      </c>
      <c r="E290" s="41">
        <v>42</v>
      </c>
      <c r="F290" s="41">
        <v>12</v>
      </c>
      <c r="G290" s="41">
        <v>11</v>
      </c>
      <c r="H290" s="41">
        <v>23</v>
      </c>
    </row>
    <row r="291" spans="2:8" ht="20.25" thickBot="1" x14ac:dyDescent="0.3">
      <c r="B291" s="40" t="s">
        <v>713</v>
      </c>
      <c r="C291" s="41">
        <v>63</v>
      </c>
      <c r="D291" s="41">
        <v>49</v>
      </c>
      <c r="E291" s="41">
        <v>112</v>
      </c>
      <c r="F291" s="41">
        <v>88</v>
      </c>
      <c r="G291" s="41">
        <v>99</v>
      </c>
      <c r="H291" s="41">
        <v>187</v>
      </c>
    </row>
    <row r="292" spans="2:8" ht="20.25" thickBot="1" x14ac:dyDescent="0.3">
      <c r="B292" s="11" t="s">
        <v>714</v>
      </c>
      <c r="C292" s="70">
        <v>414</v>
      </c>
      <c r="D292" s="70">
        <v>258</v>
      </c>
      <c r="E292" s="70">
        <v>672</v>
      </c>
      <c r="F292" s="70">
        <v>358</v>
      </c>
      <c r="G292" s="70">
        <v>262</v>
      </c>
      <c r="H292" s="70">
        <v>620</v>
      </c>
    </row>
    <row r="293" spans="2:8" ht="20.25" thickBot="1" x14ac:dyDescent="0.3">
      <c r="B293" s="40" t="s">
        <v>741</v>
      </c>
      <c r="C293" s="41">
        <v>47</v>
      </c>
      <c r="D293" s="41">
        <v>23</v>
      </c>
      <c r="E293" s="41">
        <v>70</v>
      </c>
      <c r="F293" s="41">
        <v>39</v>
      </c>
      <c r="G293" s="41">
        <v>13</v>
      </c>
      <c r="H293" s="41">
        <v>52</v>
      </c>
    </row>
    <row r="294" spans="2:8" ht="20.25" thickBot="1" x14ac:dyDescent="0.3">
      <c r="B294" s="40" t="s">
        <v>742</v>
      </c>
      <c r="C294" s="41">
        <v>48</v>
      </c>
      <c r="D294" s="41">
        <v>28</v>
      </c>
      <c r="E294" s="41">
        <v>76</v>
      </c>
      <c r="F294" s="41">
        <v>31</v>
      </c>
      <c r="G294" s="41">
        <v>20</v>
      </c>
      <c r="H294" s="41">
        <v>51</v>
      </c>
    </row>
    <row r="295" spans="2:8" ht="20.25" thickBot="1" x14ac:dyDescent="0.3">
      <c r="B295" s="40" t="s">
        <v>743</v>
      </c>
      <c r="C295" s="41">
        <v>29</v>
      </c>
      <c r="D295" s="41">
        <v>13</v>
      </c>
      <c r="E295" s="41">
        <v>42</v>
      </c>
      <c r="F295" s="41">
        <v>29</v>
      </c>
      <c r="G295" s="41">
        <v>10</v>
      </c>
      <c r="H295" s="41">
        <v>39</v>
      </c>
    </row>
    <row r="296" spans="2:8" ht="20.25" thickBot="1" x14ac:dyDescent="0.3">
      <c r="B296" s="40" t="s">
        <v>715</v>
      </c>
      <c r="C296" s="41">
        <v>40</v>
      </c>
      <c r="D296" s="41">
        <v>19</v>
      </c>
      <c r="E296" s="41">
        <v>59</v>
      </c>
      <c r="F296" s="41">
        <v>34</v>
      </c>
      <c r="G296" s="41">
        <v>21</v>
      </c>
      <c r="H296" s="41">
        <v>55</v>
      </c>
    </row>
    <row r="297" spans="2:8" ht="20.25" thickBot="1" x14ac:dyDescent="0.3">
      <c r="B297" s="40" t="s">
        <v>716</v>
      </c>
      <c r="C297" s="41">
        <v>48</v>
      </c>
      <c r="D297" s="41">
        <v>25</v>
      </c>
      <c r="E297" s="41">
        <v>73</v>
      </c>
      <c r="F297" s="41">
        <v>34</v>
      </c>
      <c r="G297" s="41">
        <v>20</v>
      </c>
      <c r="H297" s="41">
        <v>54</v>
      </c>
    </row>
    <row r="298" spans="2:8" ht="20.25" thickBot="1" x14ac:dyDescent="0.3">
      <c r="B298" s="40" t="s">
        <v>744</v>
      </c>
      <c r="C298" s="41">
        <v>43</v>
      </c>
      <c r="D298" s="41">
        <v>15</v>
      </c>
      <c r="E298" s="41">
        <v>58</v>
      </c>
      <c r="F298" s="41">
        <v>34</v>
      </c>
      <c r="G298" s="41">
        <v>20</v>
      </c>
      <c r="H298" s="41">
        <v>54</v>
      </c>
    </row>
    <row r="299" spans="2:8" ht="20.25" thickBot="1" x14ac:dyDescent="0.3">
      <c r="B299" s="40" t="s">
        <v>745</v>
      </c>
      <c r="C299" s="41">
        <v>29</v>
      </c>
      <c r="D299" s="41">
        <v>8</v>
      </c>
      <c r="E299" s="41">
        <v>37</v>
      </c>
      <c r="F299" s="41">
        <v>39</v>
      </c>
      <c r="G299" s="41">
        <v>6</v>
      </c>
      <c r="H299" s="41">
        <v>45</v>
      </c>
    </row>
    <row r="300" spans="2:8" ht="20.25" thickBot="1" x14ac:dyDescent="0.3">
      <c r="B300" s="11" t="s">
        <v>717</v>
      </c>
      <c r="C300" s="70">
        <v>284</v>
      </c>
      <c r="D300" s="70">
        <v>131</v>
      </c>
      <c r="E300" s="70">
        <v>415</v>
      </c>
      <c r="F300" s="70">
        <v>240</v>
      </c>
      <c r="G300" s="70">
        <v>110</v>
      </c>
      <c r="H300" s="70">
        <v>350</v>
      </c>
    </row>
    <row r="301" spans="2:8" ht="20.25" thickBot="1" x14ac:dyDescent="0.3">
      <c r="B301" s="40" t="s">
        <v>718</v>
      </c>
      <c r="C301" s="41">
        <v>41</v>
      </c>
      <c r="D301" s="41">
        <v>19</v>
      </c>
      <c r="E301" s="41">
        <v>60</v>
      </c>
      <c r="F301" s="41">
        <v>89</v>
      </c>
      <c r="G301" s="41">
        <v>39</v>
      </c>
      <c r="H301" s="41">
        <v>128</v>
      </c>
    </row>
    <row r="302" spans="2:8" ht="20.25" thickBot="1" x14ac:dyDescent="0.3">
      <c r="B302" s="40" t="s">
        <v>719</v>
      </c>
      <c r="C302" s="41">
        <v>47</v>
      </c>
      <c r="D302" s="41">
        <v>20</v>
      </c>
      <c r="E302" s="41">
        <v>67</v>
      </c>
      <c r="F302" s="41">
        <v>29</v>
      </c>
      <c r="G302" s="41">
        <v>16</v>
      </c>
      <c r="H302" s="41">
        <v>45</v>
      </c>
    </row>
    <row r="303" spans="2:8" ht="20.25" thickBot="1" x14ac:dyDescent="0.3">
      <c r="B303" s="40" t="s">
        <v>720</v>
      </c>
      <c r="C303" s="41">
        <v>33</v>
      </c>
      <c r="D303" s="41">
        <v>12</v>
      </c>
      <c r="E303" s="41">
        <v>45</v>
      </c>
      <c r="F303" s="41">
        <v>62</v>
      </c>
      <c r="G303" s="41">
        <v>28</v>
      </c>
      <c r="H303" s="41">
        <v>90</v>
      </c>
    </row>
    <row r="304" spans="2:8" ht="20.25" thickBot="1" x14ac:dyDescent="0.3">
      <c r="B304" s="40" t="s">
        <v>746</v>
      </c>
      <c r="C304" s="41">
        <v>18</v>
      </c>
      <c r="D304" s="41">
        <v>8</v>
      </c>
      <c r="E304" s="41">
        <v>26</v>
      </c>
      <c r="F304" s="41">
        <v>24</v>
      </c>
      <c r="G304" s="41">
        <v>12</v>
      </c>
      <c r="H304" s="41">
        <v>36</v>
      </c>
    </row>
    <row r="305" spans="2:8" ht="20.25" thickBot="1" x14ac:dyDescent="0.3">
      <c r="B305" s="40" t="s">
        <v>747</v>
      </c>
      <c r="C305" s="41">
        <v>42</v>
      </c>
      <c r="D305" s="41">
        <v>28</v>
      </c>
      <c r="E305" s="41">
        <v>70</v>
      </c>
      <c r="F305" s="41">
        <v>33</v>
      </c>
      <c r="G305" s="41">
        <v>19</v>
      </c>
      <c r="H305" s="41">
        <v>52</v>
      </c>
    </row>
    <row r="306" spans="2:8" ht="20.25" thickBot="1" x14ac:dyDescent="0.3">
      <c r="B306" s="40" t="s">
        <v>721</v>
      </c>
      <c r="C306" s="41">
        <v>13</v>
      </c>
      <c r="D306" s="41">
        <v>4</v>
      </c>
      <c r="E306" s="41">
        <v>17</v>
      </c>
      <c r="F306" s="41">
        <v>2</v>
      </c>
      <c r="G306" s="41">
        <v>6</v>
      </c>
      <c r="H306" s="41">
        <v>8</v>
      </c>
    </row>
    <row r="307" spans="2:8" ht="20.25" thickBot="1" x14ac:dyDescent="0.3">
      <c r="B307" s="40" t="s">
        <v>722</v>
      </c>
      <c r="C307" s="41">
        <v>56</v>
      </c>
      <c r="D307" s="41">
        <v>30</v>
      </c>
      <c r="E307" s="41">
        <v>86</v>
      </c>
      <c r="F307" s="41">
        <v>42</v>
      </c>
      <c r="G307" s="41">
        <v>20</v>
      </c>
      <c r="H307" s="41">
        <v>62</v>
      </c>
    </row>
    <row r="308" spans="2:8" ht="20.25" thickBot="1" x14ac:dyDescent="0.3">
      <c r="B308" s="11" t="s">
        <v>723</v>
      </c>
      <c r="C308" s="70">
        <v>250</v>
      </c>
      <c r="D308" s="70">
        <v>121</v>
      </c>
      <c r="E308" s="70">
        <v>371</v>
      </c>
      <c r="F308" s="70">
        <v>281</v>
      </c>
      <c r="G308" s="70">
        <v>140</v>
      </c>
      <c r="H308" s="70">
        <v>421</v>
      </c>
    </row>
    <row r="309" spans="2:8" ht="20.25" thickBot="1" x14ac:dyDescent="0.3">
      <c r="B309" s="40" t="s">
        <v>748</v>
      </c>
      <c r="C309" s="41">
        <v>16</v>
      </c>
      <c r="D309" s="41">
        <v>13</v>
      </c>
      <c r="E309" s="41">
        <v>29</v>
      </c>
      <c r="F309" s="41">
        <v>11</v>
      </c>
      <c r="G309" s="41">
        <v>2</v>
      </c>
      <c r="H309" s="41">
        <v>13</v>
      </c>
    </row>
    <row r="310" spans="2:8" ht="20.25" thickBot="1" x14ac:dyDescent="0.3">
      <c r="B310" s="40" t="s">
        <v>724</v>
      </c>
      <c r="C310" s="41">
        <v>28</v>
      </c>
      <c r="D310" s="41">
        <v>13</v>
      </c>
      <c r="E310" s="41">
        <v>41</v>
      </c>
      <c r="F310" s="41">
        <v>21</v>
      </c>
      <c r="G310" s="41">
        <v>7</v>
      </c>
      <c r="H310" s="41">
        <v>28</v>
      </c>
    </row>
    <row r="311" spans="2:8" ht="20.25" thickBot="1" x14ac:dyDescent="0.3">
      <c r="B311" s="40" t="s">
        <v>725</v>
      </c>
      <c r="C311" s="41">
        <v>26</v>
      </c>
      <c r="D311" s="41">
        <v>25</v>
      </c>
      <c r="E311" s="41">
        <v>51</v>
      </c>
      <c r="F311" s="41">
        <v>27</v>
      </c>
      <c r="G311" s="41">
        <v>23</v>
      </c>
      <c r="H311" s="41">
        <v>50</v>
      </c>
    </row>
    <row r="312" spans="2:8" ht="20.25" thickBot="1" x14ac:dyDescent="0.3">
      <c r="B312" s="40" t="s">
        <v>749</v>
      </c>
      <c r="C312" s="41">
        <v>42</v>
      </c>
      <c r="D312" s="41">
        <v>24</v>
      </c>
      <c r="E312" s="41">
        <v>66</v>
      </c>
      <c r="F312" s="41">
        <v>52</v>
      </c>
      <c r="G312" s="41">
        <v>27</v>
      </c>
      <c r="H312" s="41">
        <v>79</v>
      </c>
    </row>
    <row r="313" spans="2:8" ht="20.25" thickBot="1" x14ac:dyDescent="0.3">
      <c r="B313" s="40" t="s">
        <v>750</v>
      </c>
      <c r="C313" s="41">
        <v>19</v>
      </c>
      <c r="D313" s="41">
        <v>11</v>
      </c>
      <c r="E313" s="41">
        <v>30</v>
      </c>
      <c r="F313" s="41">
        <v>33</v>
      </c>
      <c r="G313" s="41">
        <v>24</v>
      </c>
      <c r="H313" s="41">
        <v>57</v>
      </c>
    </row>
    <row r="314" spans="2:8" ht="20.25" thickBot="1" x14ac:dyDescent="0.3">
      <c r="B314" s="11" t="s">
        <v>726</v>
      </c>
      <c r="C314" s="70">
        <v>131</v>
      </c>
      <c r="D314" s="70">
        <v>86</v>
      </c>
      <c r="E314" s="70">
        <v>217</v>
      </c>
      <c r="F314" s="70">
        <v>144</v>
      </c>
      <c r="G314" s="70">
        <v>83</v>
      </c>
      <c r="H314" s="70">
        <v>227</v>
      </c>
    </row>
    <row r="315" spans="2:8" ht="20.25" thickBot="1" x14ac:dyDescent="0.3">
      <c r="B315" s="40" t="s">
        <v>727</v>
      </c>
      <c r="C315" s="41">
        <v>107</v>
      </c>
      <c r="D315" s="41">
        <v>39</v>
      </c>
      <c r="E315" s="41">
        <v>146</v>
      </c>
      <c r="F315" s="41">
        <v>73</v>
      </c>
      <c r="G315" s="41">
        <v>53</v>
      </c>
      <c r="H315" s="41">
        <v>126</v>
      </c>
    </row>
    <row r="316" spans="2:8" ht="20.25" thickBot="1" x14ac:dyDescent="0.3">
      <c r="B316" s="40" t="s">
        <v>728</v>
      </c>
      <c r="C316" s="41">
        <v>97</v>
      </c>
      <c r="D316" s="41">
        <v>61</v>
      </c>
      <c r="E316" s="41">
        <v>158</v>
      </c>
      <c r="F316" s="41">
        <v>138</v>
      </c>
      <c r="G316" s="41">
        <v>54</v>
      </c>
      <c r="H316" s="41">
        <v>192</v>
      </c>
    </row>
    <row r="317" spans="2:8" ht="20.25" thickBot="1" x14ac:dyDescent="0.3">
      <c r="B317" s="40" t="s">
        <v>729</v>
      </c>
      <c r="C317" s="41">
        <v>17</v>
      </c>
      <c r="D317" s="41">
        <v>24</v>
      </c>
      <c r="E317" s="41">
        <v>41</v>
      </c>
      <c r="F317" s="41">
        <v>60</v>
      </c>
      <c r="G317" s="41">
        <v>30</v>
      </c>
      <c r="H317" s="41">
        <v>90</v>
      </c>
    </row>
    <row r="318" spans="2:8" ht="20.25" thickBot="1" x14ac:dyDescent="0.3">
      <c r="B318" s="11" t="s">
        <v>730</v>
      </c>
      <c r="C318" s="70">
        <v>221</v>
      </c>
      <c r="D318" s="70">
        <v>124</v>
      </c>
      <c r="E318" s="70">
        <v>345</v>
      </c>
      <c r="F318" s="70">
        <v>271</v>
      </c>
      <c r="G318" s="70">
        <v>137</v>
      </c>
      <c r="H318" s="70">
        <v>408</v>
      </c>
    </row>
    <row r="319" spans="2:8" ht="20.25" thickBot="1" x14ac:dyDescent="0.3">
      <c r="B319" s="71" t="s">
        <v>731</v>
      </c>
      <c r="C319" s="302">
        <v>1300</v>
      </c>
      <c r="D319" s="301">
        <v>720</v>
      </c>
      <c r="E319" s="302">
        <v>2020</v>
      </c>
      <c r="F319" s="302">
        <v>1294</v>
      </c>
      <c r="G319" s="301">
        <v>732</v>
      </c>
      <c r="H319" s="302">
        <v>2026</v>
      </c>
    </row>
  </sheetData>
  <mergeCells count="40">
    <mergeCell ref="B193:G193"/>
    <mergeCell ref="C185:G185"/>
    <mergeCell ref="B282:B283"/>
    <mergeCell ref="C282:E282"/>
    <mergeCell ref="F282:H282"/>
    <mergeCell ref="B203:B204"/>
    <mergeCell ref="C203:D203"/>
    <mergeCell ref="E203:F203"/>
    <mergeCell ref="B243:B244"/>
    <mergeCell ref="C243:E243"/>
    <mergeCell ref="F243:H243"/>
    <mergeCell ref="B5:B6"/>
    <mergeCell ref="C5:C6"/>
    <mergeCell ref="D5:F5"/>
    <mergeCell ref="G5:I5"/>
    <mergeCell ref="B44:B45"/>
    <mergeCell ref="C44:E44"/>
    <mergeCell ref="F44:H44"/>
    <mergeCell ref="B52:B53"/>
    <mergeCell ref="C52:E52"/>
    <mergeCell ref="F52:G52"/>
    <mergeCell ref="B64:B65"/>
    <mergeCell ref="C64:E64"/>
    <mergeCell ref="F64:G64"/>
    <mergeCell ref="B120:B121"/>
    <mergeCell ref="C120:D120"/>
    <mergeCell ref="E120:F120"/>
    <mergeCell ref="G120:H120"/>
    <mergeCell ref="B172:B173"/>
    <mergeCell ref="C172:D172"/>
    <mergeCell ref="E172:F172"/>
    <mergeCell ref="G172:I172"/>
    <mergeCell ref="I120:K120"/>
    <mergeCell ref="B164:B165"/>
    <mergeCell ref="C164:E164"/>
    <mergeCell ref="F164:H164"/>
    <mergeCell ref="I164:I165"/>
    <mergeCell ref="B144:B145"/>
    <mergeCell ref="C144:H144"/>
    <mergeCell ref="I144:I145"/>
  </mergeCells>
  <hyperlinks>
    <hyperlink ref="B77" location="_ftn1" display="_ftn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I310"/>
  <sheetViews>
    <sheetView workbookViewId="0">
      <selection activeCell="B2" sqref="B2"/>
    </sheetView>
  </sheetViews>
  <sheetFormatPr defaultRowHeight="15" x14ac:dyDescent="0.25"/>
  <cols>
    <col min="2" max="2" width="46.140625" customWidth="1"/>
    <col min="3" max="3" width="20.140625" customWidth="1"/>
    <col min="4" max="4" width="19.7109375" customWidth="1"/>
    <col min="5" max="5" width="10.28515625" customWidth="1"/>
  </cols>
  <sheetData>
    <row r="2" spans="1:4" ht="19.5" x14ac:dyDescent="0.25">
      <c r="A2" s="26"/>
      <c r="B2" s="115" t="s">
        <v>598</v>
      </c>
    </row>
    <row r="4" spans="1:4" ht="20.25" thickBot="1" x14ac:dyDescent="0.3">
      <c r="B4" s="8" t="s">
        <v>599</v>
      </c>
    </row>
    <row r="5" spans="1:4" ht="20.25" thickBot="1" x14ac:dyDescent="0.3">
      <c r="B5" s="213" t="s">
        <v>234</v>
      </c>
      <c r="C5" s="264" t="s">
        <v>575</v>
      </c>
      <c r="D5" s="264" t="s">
        <v>600</v>
      </c>
    </row>
    <row r="6" spans="1:4" ht="23.25" customHeight="1" thickBot="1" x14ac:dyDescent="0.3">
      <c r="B6" s="32" t="s">
        <v>601</v>
      </c>
      <c r="C6" s="33">
        <v>45</v>
      </c>
      <c r="D6" s="33">
        <v>54</v>
      </c>
    </row>
    <row r="7" spans="1:4" ht="20.25" thickBot="1" x14ac:dyDescent="0.3">
      <c r="B7" s="152" t="s">
        <v>110</v>
      </c>
      <c r="C7" s="68">
        <v>10</v>
      </c>
      <c r="D7" s="68">
        <v>10</v>
      </c>
    </row>
    <row r="8" spans="1:4" ht="20.25" thickBot="1" x14ac:dyDescent="0.3">
      <c r="B8" s="152" t="s">
        <v>112</v>
      </c>
      <c r="C8" s="68">
        <v>35</v>
      </c>
      <c r="D8" s="68">
        <v>40</v>
      </c>
    </row>
    <row r="9" spans="1:4" ht="17.25" customHeight="1" thickBot="1" x14ac:dyDescent="0.3">
      <c r="B9" s="32" t="s">
        <v>602</v>
      </c>
      <c r="C9" s="33">
        <v>16</v>
      </c>
      <c r="D9" s="33">
        <v>17</v>
      </c>
    </row>
    <row r="10" spans="1:4" ht="20.25" thickBot="1" x14ac:dyDescent="0.3">
      <c r="B10" s="152" t="s">
        <v>110</v>
      </c>
      <c r="C10" s="68">
        <v>8</v>
      </c>
      <c r="D10" s="68">
        <v>8</v>
      </c>
    </row>
    <row r="11" spans="1:4" ht="20.25" thickBot="1" x14ac:dyDescent="0.3">
      <c r="B11" s="152" t="s">
        <v>112</v>
      </c>
      <c r="C11" s="68">
        <v>8</v>
      </c>
      <c r="D11" s="68">
        <v>9</v>
      </c>
    </row>
    <row r="12" spans="1:4" ht="22.5" customHeight="1" thickBot="1" x14ac:dyDescent="0.3">
      <c r="B12" s="32" t="s">
        <v>603</v>
      </c>
      <c r="C12" s="33">
        <v>29</v>
      </c>
      <c r="D12" s="33">
        <v>37</v>
      </c>
    </row>
    <row r="13" spans="1:4" ht="20.25" thickBot="1" x14ac:dyDescent="0.3">
      <c r="B13" s="152" t="s">
        <v>110</v>
      </c>
      <c r="C13" s="68">
        <v>2</v>
      </c>
      <c r="D13" s="68">
        <v>2</v>
      </c>
    </row>
    <row r="14" spans="1:4" ht="20.25" thickBot="1" x14ac:dyDescent="0.3">
      <c r="B14" s="152" t="s">
        <v>112</v>
      </c>
      <c r="C14" s="68">
        <v>27</v>
      </c>
      <c r="D14" s="68">
        <v>35</v>
      </c>
    </row>
    <row r="16" spans="1:4" ht="20.25" thickBot="1" x14ac:dyDescent="0.3">
      <c r="B16" s="8" t="s">
        <v>604</v>
      </c>
    </row>
    <row r="17" spans="2:4" ht="20.25" thickBot="1" x14ac:dyDescent="0.3">
      <c r="B17" s="150" t="s">
        <v>58</v>
      </c>
      <c r="C17" s="264" t="s">
        <v>575</v>
      </c>
      <c r="D17" s="264" t="s">
        <v>600</v>
      </c>
    </row>
    <row r="18" spans="2:4" ht="20.25" thickBot="1" x14ac:dyDescent="0.3">
      <c r="B18" s="32" t="s">
        <v>605</v>
      </c>
      <c r="C18" s="44">
        <v>90803</v>
      </c>
      <c r="D18" s="44">
        <v>91193</v>
      </c>
    </row>
    <row r="19" spans="2:4" ht="20.25" thickBot="1" x14ac:dyDescent="0.3">
      <c r="B19" s="13" t="s">
        <v>60</v>
      </c>
      <c r="C19" s="22">
        <v>52297</v>
      </c>
      <c r="D19" s="22">
        <v>49908</v>
      </c>
    </row>
    <row r="20" spans="2:4" ht="20.25" thickBot="1" x14ac:dyDescent="0.3">
      <c r="B20" s="13" t="s">
        <v>61</v>
      </c>
      <c r="C20" s="22">
        <v>38506</v>
      </c>
      <c r="D20" s="22">
        <v>41285</v>
      </c>
    </row>
    <row r="21" spans="2:4" ht="20.25" thickBot="1" x14ac:dyDescent="0.3">
      <c r="B21" s="45" t="s">
        <v>62</v>
      </c>
      <c r="C21" s="46">
        <v>0.57599999999999996</v>
      </c>
      <c r="D21" s="46">
        <v>0.54700000000000004</v>
      </c>
    </row>
    <row r="22" spans="2:4" ht="20.25" thickBot="1" x14ac:dyDescent="0.3">
      <c r="B22" s="45" t="s">
        <v>63</v>
      </c>
      <c r="C22" s="46">
        <v>0.42399999999999999</v>
      </c>
      <c r="D22" s="46">
        <v>0.45300000000000001</v>
      </c>
    </row>
    <row r="23" spans="2:4" ht="20.25" thickBot="1" x14ac:dyDescent="0.3">
      <c r="B23" s="32" t="s">
        <v>606</v>
      </c>
      <c r="C23" s="44">
        <v>39208</v>
      </c>
      <c r="D23" s="44">
        <v>38595</v>
      </c>
    </row>
    <row r="24" spans="2:4" ht="20.25" thickBot="1" x14ac:dyDescent="0.3">
      <c r="B24" s="13" t="s">
        <v>60</v>
      </c>
      <c r="C24" s="22">
        <v>27451</v>
      </c>
      <c r="D24" s="22">
        <v>25519</v>
      </c>
    </row>
    <row r="25" spans="2:4" ht="20.25" thickBot="1" x14ac:dyDescent="0.3">
      <c r="B25" s="13" t="s">
        <v>61</v>
      </c>
      <c r="C25" s="22">
        <v>11757</v>
      </c>
      <c r="D25" s="22">
        <v>13076</v>
      </c>
    </row>
    <row r="26" spans="2:4" ht="20.25" thickBot="1" x14ac:dyDescent="0.3">
      <c r="B26" s="45" t="s">
        <v>62</v>
      </c>
      <c r="C26" s="46">
        <v>0.7</v>
      </c>
      <c r="D26" s="46">
        <v>0.66100000000000003</v>
      </c>
    </row>
    <row r="27" spans="2:4" ht="20.25" thickBot="1" x14ac:dyDescent="0.3">
      <c r="B27" s="45" t="s">
        <v>63</v>
      </c>
      <c r="C27" s="46">
        <v>0.3</v>
      </c>
      <c r="D27" s="46">
        <v>0.33900000000000002</v>
      </c>
    </row>
    <row r="28" spans="2:4" ht="20.25" thickBot="1" x14ac:dyDescent="0.3">
      <c r="B28" s="32" t="s">
        <v>607</v>
      </c>
      <c r="C28" s="44">
        <v>51595</v>
      </c>
      <c r="D28" s="44">
        <v>52598</v>
      </c>
    </row>
    <row r="29" spans="2:4" ht="20.25" thickBot="1" x14ac:dyDescent="0.3">
      <c r="B29" s="13" t="s">
        <v>60</v>
      </c>
      <c r="C29" s="22">
        <v>24846</v>
      </c>
      <c r="D29" s="22">
        <v>24390</v>
      </c>
    </row>
    <row r="30" spans="2:4" ht="20.25" thickBot="1" x14ac:dyDescent="0.3">
      <c r="B30" s="13" t="s">
        <v>61</v>
      </c>
      <c r="C30" s="22">
        <v>26749</v>
      </c>
      <c r="D30" s="22">
        <v>28208</v>
      </c>
    </row>
    <row r="31" spans="2:4" ht="20.25" thickBot="1" x14ac:dyDescent="0.3">
      <c r="B31" s="45" t="s">
        <v>62</v>
      </c>
      <c r="C31" s="46">
        <v>0.48199999999999998</v>
      </c>
      <c r="D31" s="46">
        <v>0.46400000000000002</v>
      </c>
    </row>
    <row r="32" spans="2:4" ht="20.25" thickBot="1" x14ac:dyDescent="0.3">
      <c r="B32" s="45" t="s">
        <v>63</v>
      </c>
      <c r="C32" s="46">
        <v>0.51800000000000002</v>
      </c>
      <c r="D32" s="46">
        <v>0.53600000000000003</v>
      </c>
    </row>
    <row r="33" spans="2:4" ht="20.25" thickBot="1" x14ac:dyDescent="0.3">
      <c r="B33" s="45" t="s">
        <v>63</v>
      </c>
      <c r="C33" s="46">
        <v>0.32229999999999998</v>
      </c>
      <c r="D33" s="46">
        <v>0.37190000000000001</v>
      </c>
    </row>
    <row r="35" spans="2:4" ht="20.25" thickBot="1" x14ac:dyDescent="0.3">
      <c r="B35" s="8" t="s">
        <v>608</v>
      </c>
    </row>
    <row r="36" spans="2:4" ht="20.25" thickBot="1" x14ac:dyDescent="0.3">
      <c r="B36" s="150" t="s">
        <v>58</v>
      </c>
      <c r="C36" s="264" t="s">
        <v>575</v>
      </c>
      <c r="D36" s="264" t="s">
        <v>600</v>
      </c>
    </row>
    <row r="37" spans="2:4" ht="20.25" thickBot="1" x14ac:dyDescent="0.3">
      <c r="B37" s="32" t="s">
        <v>605</v>
      </c>
      <c r="C37" s="44">
        <v>8990</v>
      </c>
      <c r="D37" s="44">
        <v>10420</v>
      </c>
    </row>
    <row r="38" spans="2:4" ht="20.25" thickBot="1" x14ac:dyDescent="0.3">
      <c r="B38" s="13" t="s">
        <v>60</v>
      </c>
      <c r="C38" s="22">
        <v>6922</v>
      </c>
      <c r="D38" s="22">
        <v>7881</v>
      </c>
    </row>
    <row r="39" spans="2:4" ht="20.25" thickBot="1" x14ac:dyDescent="0.3">
      <c r="B39" s="13" t="s">
        <v>61</v>
      </c>
      <c r="C39" s="22">
        <v>2068</v>
      </c>
      <c r="D39" s="22">
        <v>2539</v>
      </c>
    </row>
    <row r="40" spans="2:4" ht="20.25" thickBot="1" x14ac:dyDescent="0.3">
      <c r="B40" s="45" t="s">
        <v>62</v>
      </c>
      <c r="C40" s="46">
        <v>0.77</v>
      </c>
      <c r="D40" s="46">
        <v>0.75600000000000001</v>
      </c>
    </row>
    <row r="41" spans="2:4" ht="20.25" thickBot="1" x14ac:dyDescent="0.3">
      <c r="B41" s="45" t="s">
        <v>63</v>
      </c>
      <c r="C41" s="46">
        <v>0.23</v>
      </c>
      <c r="D41" s="46">
        <v>0.24399999999999999</v>
      </c>
    </row>
    <row r="42" spans="2:4" ht="20.25" thickBot="1" x14ac:dyDescent="0.3">
      <c r="B42" s="32" t="s">
        <v>606</v>
      </c>
      <c r="C42" s="44">
        <v>6901</v>
      </c>
      <c r="D42" s="44">
        <v>7964</v>
      </c>
    </row>
    <row r="43" spans="2:4" ht="20.25" thickBot="1" x14ac:dyDescent="0.3">
      <c r="B43" s="13" t="s">
        <v>60</v>
      </c>
      <c r="C43" s="22">
        <v>5555</v>
      </c>
      <c r="D43" s="22">
        <v>6280</v>
      </c>
    </row>
    <row r="44" spans="2:4" ht="20.25" thickBot="1" x14ac:dyDescent="0.3">
      <c r="B44" s="13" t="s">
        <v>61</v>
      </c>
      <c r="C44" s="22">
        <v>1346</v>
      </c>
      <c r="D44" s="22">
        <v>1684</v>
      </c>
    </row>
    <row r="45" spans="2:4" ht="20.25" thickBot="1" x14ac:dyDescent="0.3">
      <c r="B45" s="45" t="s">
        <v>62</v>
      </c>
      <c r="C45" s="46">
        <v>0.80500000000000005</v>
      </c>
      <c r="D45" s="46">
        <v>0.78900000000000003</v>
      </c>
    </row>
    <row r="46" spans="2:4" ht="20.25" thickBot="1" x14ac:dyDescent="0.3">
      <c r="B46" s="45" t="s">
        <v>63</v>
      </c>
      <c r="C46" s="46">
        <v>0.19500000000000001</v>
      </c>
      <c r="D46" s="46">
        <v>0.21099999999999999</v>
      </c>
    </row>
    <row r="47" spans="2:4" ht="20.25" thickBot="1" x14ac:dyDescent="0.3">
      <c r="B47" s="32" t="s">
        <v>607</v>
      </c>
      <c r="C47" s="44">
        <v>2089</v>
      </c>
      <c r="D47" s="44">
        <v>2456</v>
      </c>
    </row>
    <row r="48" spans="2:4" ht="20.25" thickBot="1" x14ac:dyDescent="0.3">
      <c r="B48" s="13" t="s">
        <v>60</v>
      </c>
      <c r="C48" s="22">
        <v>1367</v>
      </c>
      <c r="D48" s="22">
        <v>1601</v>
      </c>
    </row>
    <row r="49" spans="2:4" ht="20.25" thickBot="1" x14ac:dyDescent="0.3">
      <c r="B49" s="13" t="s">
        <v>61</v>
      </c>
      <c r="C49" s="21">
        <v>722</v>
      </c>
      <c r="D49" s="21">
        <v>855</v>
      </c>
    </row>
    <row r="50" spans="2:4" ht="20.25" thickBot="1" x14ac:dyDescent="0.3">
      <c r="B50" s="45" t="s">
        <v>62</v>
      </c>
      <c r="C50" s="46">
        <v>0.65400000000000003</v>
      </c>
      <c r="D50" s="46">
        <v>0.65200000000000002</v>
      </c>
    </row>
    <row r="51" spans="2:4" ht="20.25" thickBot="1" x14ac:dyDescent="0.3">
      <c r="B51" s="45" t="s">
        <v>63</v>
      </c>
      <c r="C51" s="46">
        <v>0.34599999999999997</v>
      </c>
      <c r="D51" s="46">
        <v>0.34799999999999998</v>
      </c>
    </row>
    <row r="53" spans="2:4" ht="20.25" thickBot="1" x14ac:dyDescent="0.3">
      <c r="B53" s="8" t="s">
        <v>609</v>
      </c>
    </row>
    <row r="54" spans="2:4" ht="20.25" thickBot="1" x14ac:dyDescent="0.3">
      <c r="B54" s="150" t="s">
        <v>58</v>
      </c>
      <c r="C54" s="151" t="s">
        <v>575</v>
      </c>
      <c r="D54" s="151" t="s">
        <v>600</v>
      </c>
    </row>
    <row r="55" spans="2:4" ht="20.25" thickBot="1" x14ac:dyDescent="0.3">
      <c r="B55" s="32" t="s">
        <v>605</v>
      </c>
      <c r="C55" s="44">
        <v>81813</v>
      </c>
      <c r="D55" s="44">
        <v>80773</v>
      </c>
    </row>
    <row r="56" spans="2:4" ht="20.25" thickBot="1" x14ac:dyDescent="0.3">
      <c r="B56" s="13" t="s">
        <v>60</v>
      </c>
      <c r="C56" s="22">
        <v>45375</v>
      </c>
      <c r="D56" s="22">
        <v>42027</v>
      </c>
    </row>
    <row r="57" spans="2:4" ht="20.25" thickBot="1" x14ac:dyDescent="0.3">
      <c r="B57" s="13" t="s">
        <v>61</v>
      </c>
      <c r="C57" s="22">
        <v>36438</v>
      </c>
      <c r="D57" s="22">
        <v>38746</v>
      </c>
    </row>
    <row r="58" spans="2:4" ht="20.25" thickBot="1" x14ac:dyDescent="0.3">
      <c r="B58" s="45" t="s">
        <v>62</v>
      </c>
      <c r="C58" s="46">
        <v>0.55459999999999998</v>
      </c>
      <c r="D58" s="46">
        <v>0.52029999999999998</v>
      </c>
    </row>
    <row r="59" spans="2:4" ht="20.25" thickBot="1" x14ac:dyDescent="0.3">
      <c r="B59" s="45" t="s">
        <v>63</v>
      </c>
      <c r="C59" s="46">
        <v>0.44540000000000002</v>
      </c>
      <c r="D59" s="46">
        <v>0.47970000000000002</v>
      </c>
    </row>
    <row r="60" spans="2:4" ht="39.75" thickBot="1" x14ac:dyDescent="0.3">
      <c r="B60" s="32" t="s">
        <v>610</v>
      </c>
      <c r="C60" s="44">
        <v>32307</v>
      </c>
      <c r="D60" s="44">
        <v>30631</v>
      </c>
    </row>
    <row r="61" spans="2:4" ht="20.25" thickBot="1" x14ac:dyDescent="0.3">
      <c r="B61" s="13" t="s">
        <v>60</v>
      </c>
      <c r="C61" s="22">
        <v>21896</v>
      </c>
      <c r="D61" s="22">
        <v>19239</v>
      </c>
    </row>
    <row r="62" spans="2:4" ht="20.25" thickBot="1" x14ac:dyDescent="0.3">
      <c r="B62" s="13" t="s">
        <v>61</v>
      </c>
      <c r="C62" s="22">
        <v>10411</v>
      </c>
      <c r="D62" s="22">
        <v>11392</v>
      </c>
    </row>
    <row r="63" spans="2:4" ht="20.25" thickBot="1" x14ac:dyDescent="0.3">
      <c r="B63" s="45" t="s">
        <v>62</v>
      </c>
      <c r="C63" s="46">
        <v>0.67769999999999997</v>
      </c>
      <c r="D63" s="46">
        <v>0.62809999999999999</v>
      </c>
    </row>
    <row r="64" spans="2:4" ht="20.25" thickBot="1" x14ac:dyDescent="0.3">
      <c r="B64" s="45" t="s">
        <v>63</v>
      </c>
      <c r="C64" s="46">
        <v>0.32229999999999998</v>
      </c>
      <c r="D64" s="46">
        <v>0.37190000000000001</v>
      </c>
    </row>
    <row r="65" spans="2:5" ht="39.75" thickBot="1" x14ac:dyDescent="0.3">
      <c r="B65" s="32" t="s">
        <v>611</v>
      </c>
      <c r="C65" s="44">
        <v>49506</v>
      </c>
      <c r="D65" s="44">
        <v>50142</v>
      </c>
    </row>
    <row r="66" spans="2:5" ht="20.25" thickBot="1" x14ac:dyDescent="0.3">
      <c r="B66" s="13" t="s">
        <v>60</v>
      </c>
      <c r="C66" s="22">
        <v>23479</v>
      </c>
      <c r="D66" s="22">
        <v>22789</v>
      </c>
    </row>
    <row r="67" spans="2:5" ht="20.25" thickBot="1" x14ac:dyDescent="0.3">
      <c r="B67" s="13" t="s">
        <v>61</v>
      </c>
      <c r="C67" s="22">
        <v>26027</v>
      </c>
      <c r="D67" s="22">
        <v>27353</v>
      </c>
    </row>
    <row r="68" spans="2:5" ht="20.25" thickBot="1" x14ac:dyDescent="0.3">
      <c r="B68" s="45" t="s">
        <v>62</v>
      </c>
      <c r="C68" s="46">
        <v>0.4743</v>
      </c>
      <c r="D68" s="46">
        <v>0.45450000000000002</v>
      </c>
    </row>
    <row r="69" spans="2:5" ht="20.25" thickBot="1" x14ac:dyDescent="0.3">
      <c r="B69" s="45" t="s">
        <v>63</v>
      </c>
      <c r="C69" s="46">
        <v>0.52569999999999995</v>
      </c>
      <c r="D69" s="46">
        <v>0.54549999999999998</v>
      </c>
    </row>
    <row r="70" spans="2:5" ht="19.5" x14ac:dyDescent="0.25">
      <c r="B70" s="8"/>
    </row>
    <row r="71" spans="2:5" ht="20.25" thickBot="1" x14ac:dyDescent="0.3">
      <c r="B71" s="8" t="s">
        <v>612</v>
      </c>
    </row>
    <row r="72" spans="2:5" ht="20.25" thickBot="1" x14ac:dyDescent="0.3">
      <c r="B72" s="213" t="s">
        <v>613</v>
      </c>
      <c r="C72" s="64" t="s">
        <v>4</v>
      </c>
      <c r="D72" s="64" t="s">
        <v>5</v>
      </c>
      <c r="E72" s="64" t="s">
        <v>6</v>
      </c>
    </row>
    <row r="73" spans="2:5" ht="20.25" thickBot="1" x14ac:dyDescent="0.3">
      <c r="B73" s="152" t="s">
        <v>614</v>
      </c>
      <c r="C73" s="59">
        <v>6892</v>
      </c>
      <c r="D73" s="59">
        <v>4014</v>
      </c>
      <c r="E73" s="59">
        <v>10906</v>
      </c>
    </row>
    <row r="74" spans="2:5" ht="20.25" thickBot="1" x14ac:dyDescent="0.3">
      <c r="B74" s="152" t="s">
        <v>615</v>
      </c>
      <c r="C74" s="56">
        <v>737</v>
      </c>
      <c r="D74" s="59">
        <v>2004</v>
      </c>
      <c r="E74" s="59">
        <v>2741</v>
      </c>
    </row>
    <row r="75" spans="2:5" ht="20.25" thickBot="1" x14ac:dyDescent="0.3">
      <c r="B75" s="152" t="s">
        <v>616</v>
      </c>
      <c r="C75" s="59">
        <v>2065</v>
      </c>
      <c r="D75" s="59">
        <v>2244</v>
      </c>
      <c r="E75" s="59">
        <v>4309</v>
      </c>
    </row>
    <row r="76" spans="2:5" ht="20.25" thickBot="1" x14ac:dyDescent="0.3">
      <c r="B76" s="152" t="s">
        <v>617</v>
      </c>
      <c r="C76" s="59">
        <v>12999</v>
      </c>
      <c r="D76" s="59">
        <v>17361</v>
      </c>
      <c r="E76" s="59">
        <v>30360</v>
      </c>
    </row>
    <row r="77" spans="2:5" ht="20.25" thickBot="1" x14ac:dyDescent="0.3">
      <c r="B77" s="152" t="s">
        <v>618</v>
      </c>
      <c r="C77" s="59">
        <v>2614</v>
      </c>
      <c r="D77" s="59">
        <v>1363</v>
      </c>
      <c r="E77" s="59">
        <v>3977</v>
      </c>
    </row>
    <row r="78" spans="2:5" ht="20.25" thickBot="1" x14ac:dyDescent="0.3">
      <c r="B78" s="152" t="s">
        <v>619</v>
      </c>
      <c r="C78" s="59">
        <v>5984</v>
      </c>
      <c r="D78" s="59">
        <v>3325</v>
      </c>
      <c r="E78" s="59">
        <v>9309</v>
      </c>
    </row>
    <row r="79" spans="2:5" ht="20.25" thickBot="1" x14ac:dyDescent="0.3">
      <c r="B79" s="152" t="s">
        <v>620</v>
      </c>
      <c r="C79" s="59">
        <v>9292</v>
      </c>
      <c r="D79" s="59">
        <v>1936</v>
      </c>
      <c r="E79" s="59">
        <v>11228</v>
      </c>
    </row>
    <row r="80" spans="2:5" ht="20.25" thickBot="1" x14ac:dyDescent="0.3">
      <c r="B80" s="152" t="s">
        <v>621</v>
      </c>
      <c r="C80" s="59">
        <v>2597</v>
      </c>
      <c r="D80" s="59">
        <v>1705</v>
      </c>
      <c r="E80" s="59">
        <v>4302</v>
      </c>
    </row>
    <row r="81" spans="2:5" ht="20.25" thickBot="1" x14ac:dyDescent="0.3">
      <c r="B81" s="152" t="s">
        <v>622</v>
      </c>
      <c r="C81" s="59">
        <v>3545</v>
      </c>
      <c r="D81" s="59">
        <v>3685</v>
      </c>
      <c r="E81" s="59">
        <v>7230</v>
      </c>
    </row>
    <row r="82" spans="2:5" ht="20.25" thickBot="1" x14ac:dyDescent="0.3">
      <c r="B82" s="152" t="s">
        <v>623</v>
      </c>
      <c r="C82" s="59">
        <v>3183</v>
      </c>
      <c r="D82" s="59">
        <v>3648</v>
      </c>
      <c r="E82" s="59">
        <v>6831</v>
      </c>
    </row>
    <row r="83" spans="2:5" ht="20.25" thickBot="1" x14ac:dyDescent="0.3">
      <c r="B83" s="265" t="s">
        <v>6</v>
      </c>
      <c r="C83" s="266">
        <v>49908</v>
      </c>
      <c r="D83" s="266">
        <v>41285</v>
      </c>
      <c r="E83" s="266">
        <v>91193</v>
      </c>
    </row>
    <row r="84" spans="2:5" ht="19.5" x14ac:dyDescent="0.25">
      <c r="B84" s="8"/>
    </row>
    <row r="85" spans="2:5" ht="20.25" thickBot="1" x14ac:dyDescent="0.3">
      <c r="B85" s="8" t="s">
        <v>624</v>
      </c>
    </row>
    <row r="86" spans="2:5" ht="20.25" thickBot="1" x14ac:dyDescent="0.3">
      <c r="B86" s="150" t="s">
        <v>58</v>
      </c>
      <c r="C86" s="151" t="s">
        <v>575</v>
      </c>
      <c r="D86" s="151" t="s">
        <v>600</v>
      </c>
    </row>
    <row r="87" spans="2:5" ht="20.25" thickBot="1" x14ac:dyDescent="0.3">
      <c r="B87" s="32" t="s">
        <v>625</v>
      </c>
      <c r="C87" s="134">
        <v>8.3000000000000004E-2</v>
      </c>
      <c r="D87" s="134">
        <v>8.1000000000000003E-2</v>
      </c>
    </row>
    <row r="88" spans="2:5" ht="20.25" thickBot="1" x14ac:dyDescent="0.3">
      <c r="B88" s="13" t="s">
        <v>60</v>
      </c>
      <c r="C88" s="14">
        <v>9.7000000000000003E-2</v>
      </c>
      <c r="D88" s="14">
        <v>9.0999999999999998E-2</v>
      </c>
    </row>
    <row r="89" spans="2:5" ht="20.25" thickBot="1" x14ac:dyDescent="0.3">
      <c r="B89" s="13" t="s">
        <v>61</v>
      </c>
      <c r="C89" s="14">
        <v>6.9000000000000006E-2</v>
      </c>
      <c r="D89" s="14">
        <v>7.1999999999999995E-2</v>
      </c>
    </row>
    <row r="90" spans="2:5" ht="20.25" thickBot="1" x14ac:dyDescent="0.3">
      <c r="B90" s="32" t="s">
        <v>626</v>
      </c>
      <c r="C90" s="33">
        <v>787</v>
      </c>
      <c r="D90" s="33">
        <v>772</v>
      </c>
    </row>
    <row r="91" spans="2:5" ht="20.25" thickBot="1" x14ac:dyDescent="0.3">
      <c r="B91" s="13" t="s">
        <v>60</v>
      </c>
      <c r="C91" s="21">
        <v>937</v>
      </c>
      <c r="D91" s="21">
        <v>872</v>
      </c>
    </row>
    <row r="92" spans="2:5" ht="20.25" thickBot="1" x14ac:dyDescent="0.3">
      <c r="B92" s="13" t="s">
        <v>61</v>
      </c>
      <c r="C92" s="21">
        <v>647</v>
      </c>
      <c r="D92" s="21">
        <v>678</v>
      </c>
    </row>
    <row r="93" spans="2:5" ht="19.5" x14ac:dyDescent="0.25">
      <c r="B93" s="132"/>
    </row>
    <row r="94" spans="2:5" ht="20.25" thickBot="1" x14ac:dyDescent="0.3">
      <c r="B94" s="8" t="s">
        <v>627</v>
      </c>
    </row>
    <row r="95" spans="2:5" ht="20.25" thickBot="1" x14ac:dyDescent="0.3">
      <c r="B95" s="267" t="s">
        <v>234</v>
      </c>
      <c r="C95" s="264" t="s">
        <v>574</v>
      </c>
      <c r="D95" s="264" t="s">
        <v>575</v>
      </c>
    </row>
    <row r="96" spans="2:5" ht="20.25" thickBot="1" x14ac:dyDescent="0.3">
      <c r="B96" s="184" t="s">
        <v>628</v>
      </c>
      <c r="C96" s="116">
        <v>22706</v>
      </c>
      <c r="D96" s="116">
        <v>23635</v>
      </c>
    </row>
    <row r="97" spans="2:4" ht="20.25" thickBot="1" x14ac:dyDescent="0.3">
      <c r="B97" s="268" t="s">
        <v>4</v>
      </c>
      <c r="C97" s="158">
        <v>13026</v>
      </c>
      <c r="D97" s="158">
        <v>12774</v>
      </c>
    </row>
    <row r="98" spans="2:4" ht="20.25" thickBot="1" x14ac:dyDescent="0.3">
      <c r="B98" s="268" t="s">
        <v>5</v>
      </c>
      <c r="C98" s="158">
        <v>9680</v>
      </c>
      <c r="D98" s="158">
        <v>10861</v>
      </c>
    </row>
    <row r="99" spans="2:4" ht="20.25" thickBot="1" x14ac:dyDescent="0.3">
      <c r="B99" s="269" t="s">
        <v>531</v>
      </c>
      <c r="C99" s="270">
        <v>0.57399999999999995</v>
      </c>
      <c r="D99" s="270">
        <v>0.54</v>
      </c>
    </row>
    <row r="100" spans="2:4" ht="20.25" thickBot="1" x14ac:dyDescent="0.3">
      <c r="B100" s="269" t="s">
        <v>532</v>
      </c>
      <c r="C100" s="270">
        <v>0.42599999999999999</v>
      </c>
      <c r="D100" s="270">
        <v>0.46</v>
      </c>
    </row>
    <row r="101" spans="2:4" ht="20.25" thickBot="1" x14ac:dyDescent="0.3">
      <c r="B101" s="184" t="s">
        <v>629</v>
      </c>
      <c r="C101" s="116">
        <v>11272</v>
      </c>
      <c r="D101" s="116">
        <v>10720</v>
      </c>
    </row>
    <row r="102" spans="2:4" ht="20.25" thickBot="1" x14ac:dyDescent="0.3">
      <c r="B102" s="268" t="s">
        <v>4</v>
      </c>
      <c r="C102" s="158">
        <v>8050</v>
      </c>
      <c r="D102" s="158">
        <v>7185</v>
      </c>
    </row>
    <row r="103" spans="2:4" ht="20.25" thickBot="1" x14ac:dyDescent="0.3">
      <c r="B103" s="268" t="s">
        <v>5</v>
      </c>
      <c r="C103" s="158">
        <v>3222</v>
      </c>
      <c r="D103" s="158">
        <v>3535</v>
      </c>
    </row>
    <row r="104" spans="2:4" ht="20.25" thickBot="1" x14ac:dyDescent="0.3">
      <c r="B104" s="269" t="s">
        <v>531</v>
      </c>
      <c r="C104" s="270">
        <v>0.71399999999999997</v>
      </c>
      <c r="D104" s="270">
        <v>0.67</v>
      </c>
    </row>
    <row r="105" spans="2:4" ht="20.25" thickBot="1" x14ac:dyDescent="0.3">
      <c r="B105" s="269" t="s">
        <v>532</v>
      </c>
      <c r="C105" s="270">
        <v>0.28599999999999998</v>
      </c>
      <c r="D105" s="270">
        <v>0.33</v>
      </c>
    </row>
    <row r="106" spans="2:4" ht="20.25" thickBot="1" x14ac:dyDescent="0.3">
      <c r="B106" s="184" t="s">
        <v>630</v>
      </c>
      <c r="C106" s="116">
        <v>11434</v>
      </c>
      <c r="D106" s="116">
        <v>12915</v>
      </c>
    </row>
    <row r="107" spans="2:4" ht="20.25" thickBot="1" x14ac:dyDescent="0.3">
      <c r="B107" s="268" t="s">
        <v>4</v>
      </c>
      <c r="C107" s="158">
        <v>4976</v>
      </c>
      <c r="D107" s="158">
        <v>5589</v>
      </c>
    </row>
    <row r="108" spans="2:4" ht="20.25" thickBot="1" x14ac:dyDescent="0.3">
      <c r="B108" s="268" t="s">
        <v>5</v>
      </c>
      <c r="C108" s="158">
        <v>6458</v>
      </c>
      <c r="D108" s="158">
        <v>7326</v>
      </c>
    </row>
    <row r="109" spans="2:4" ht="20.25" thickBot="1" x14ac:dyDescent="0.3">
      <c r="B109" s="269" t="s">
        <v>531</v>
      </c>
      <c r="C109" s="270">
        <v>0.435</v>
      </c>
      <c r="D109" s="270">
        <v>0.433</v>
      </c>
    </row>
    <row r="110" spans="2:4" ht="20.25" thickBot="1" x14ac:dyDescent="0.3">
      <c r="B110" s="269" t="s">
        <v>532</v>
      </c>
      <c r="C110" s="270">
        <v>0.56499999999999995</v>
      </c>
      <c r="D110" s="270">
        <v>0.56699999999999995</v>
      </c>
    </row>
    <row r="112" spans="2:4" ht="20.25" thickBot="1" x14ac:dyDescent="0.3">
      <c r="B112" s="8" t="s">
        <v>631</v>
      </c>
    </row>
    <row r="113" spans="2:4" ht="20.25" thickBot="1" x14ac:dyDescent="0.3">
      <c r="B113" s="150" t="s">
        <v>234</v>
      </c>
      <c r="C113" s="271" t="s">
        <v>574</v>
      </c>
      <c r="D113" s="271" t="s">
        <v>575</v>
      </c>
    </row>
    <row r="114" spans="2:4" ht="20.25" thickBot="1" x14ac:dyDescent="0.3">
      <c r="B114" s="184" t="s">
        <v>632</v>
      </c>
      <c r="C114" s="44">
        <v>2737</v>
      </c>
      <c r="D114" s="44">
        <v>2059</v>
      </c>
    </row>
    <row r="115" spans="2:4" ht="20.25" thickBot="1" x14ac:dyDescent="0.3">
      <c r="B115" s="152" t="s">
        <v>4</v>
      </c>
      <c r="C115" s="153">
        <v>2294</v>
      </c>
      <c r="D115" s="153">
        <v>1543</v>
      </c>
    </row>
    <row r="116" spans="2:4" ht="20.25" thickBot="1" x14ac:dyDescent="0.3">
      <c r="B116" s="152" t="s">
        <v>5</v>
      </c>
      <c r="C116" s="68">
        <v>443</v>
      </c>
      <c r="D116" s="68">
        <v>516</v>
      </c>
    </row>
    <row r="117" spans="2:4" ht="20.25" thickBot="1" x14ac:dyDescent="0.3">
      <c r="B117" s="152" t="s">
        <v>531</v>
      </c>
      <c r="C117" s="186">
        <v>0.83799999999999997</v>
      </c>
      <c r="D117" s="186">
        <v>0.749</v>
      </c>
    </row>
    <row r="118" spans="2:4" ht="20.25" thickBot="1" x14ac:dyDescent="0.3">
      <c r="B118" s="152" t="s">
        <v>532</v>
      </c>
      <c r="C118" s="186">
        <v>0.16200000000000001</v>
      </c>
      <c r="D118" s="186">
        <v>0.251</v>
      </c>
    </row>
    <row r="119" spans="2:4" ht="39.75" thickBot="1" x14ac:dyDescent="0.3">
      <c r="B119" s="184" t="s">
        <v>633</v>
      </c>
      <c r="C119" s="44">
        <v>2690</v>
      </c>
      <c r="D119" s="44">
        <v>1819</v>
      </c>
    </row>
    <row r="120" spans="2:4" ht="20.25" thickBot="1" x14ac:dyDescent="0.3">
      <c r="B120" s="152" t="s">
        <v>4</v>
      </c>
      <c r="C120" s="153">
        <v>2294</v>
      </c>
      <c r="D120" s="153">
        <v>1477</v>
      </c>
    </row>
    <row r="121" spans="2:4" ht="20.25" thickBot="1" x14ac:dyDescent="0.3">
      <c r="B121" s="152" t="s">
        <v>5</v>
      </c>
      <c r="C121" s="68">
        <v>396</v>
      </c>
      <c r="D121" s="68">
        <v>342</v>
      </c>
    </row>
    <row r="122" spans="2:4" ht="20.25" thickBot="1" x14ac:dyDescent="0.3">
      <c r="B122" s="152" t="s">
        <v>531</v>
      </c>
      <c r="C122" s="186">
        <v>0.85299999999999998</v>
      </c>
      <c r="D122" s="186">
        <v>0.81200000000000006</v>
      </c>
    </row>
    <row r="123" spans="2:4" ht="20.25" thickBot="1" x14ac:dyDescent="0.3">
      <c r="B123" s="152" t="s">
        <v>532</v>
      </c>
      <c r="C123" s="186">
        <v>0.14699999999999999</v>
      </c>
      <c r="D123" s="186">
        <v>0.188</v>
      </c>
    </row>
    <row r="124" spans="2:4" ht="39.75" thickBot="1" x14ac:dyDescent="0.3">
      <c r="B124" s="184" t="s">
        <v>634</v>
      </c>
      <c r="C124" s="33">
        <v>47</v>
      </c>
      <c r="D124" s="33">
        <v>240</v>
      </c>
    </row>
    <row r="125" spans="2:4" ht="20.25" thickBot="1" x14ac:dyDescent="0.3">
      <c r="B125" s="152" t="s">
        <v>4</v>
      </c>
      <c r="C125" s="68" t="s">
        <v>635</v>
      </c>
      <c r="D125" s="68">
        <v>66</v>
      </c>
    </row>
    <row r="126" spans="2:4" ht="20.25" thickBot="1" x14ac:dyDescent="0.3">
      <c r="B126" s="152" t="s">
        <v>5</v>
      </c>
      <c r="C126" s="68">
        <v>47</v>
      </c>
      <c r="D126" s="68">
        <v>174</v>
      </c>
    </row>
    <row r="127" spans="2:4" ht="20.25" thickBot="1" x14ac:dyDescent="0.3">
      <c r="B127" s="152" t="s">
        <v>531</v>
      </c>
      <c r="C127" s="186">
        <v>0</v>
      </c>
      <c r="D127" s="186">
        <v>0.27500000000000002</v>
      </c>
    </row>
    <row r="128" spans="2:4" ht="20.25" thickBot="1" x14ac:dyDescent="0.3">
      <c r="B128" s="152" t="s">
        <v>532</v>
      </c>
      <c r="C128" s="186">
        <v>1</v>
      </c>
      <c r="D128" s="186">
        <v>0.72499999999999998</v>
      </c>
    </row>
    <row r="129" spans="2:4" ht="19.5" x14ac:dyDescent="0.25">
      <c r="B129" s="8"/>
    </row>
    <row r="131" spans="2:4" ht="20.25" thickBot="1" x14ac:dyDescent="0.3">
      <c r="B131" s="8" t="s">
        <v>636</v>
      </c>
    </row>
    <row r="132" spans="2:4" ht="20.25" thickBot="1" x14ac:dyDescent="0.3">
      <c r="B132" s="213" t="s">
        <v>234</v>
      </c>
      <c r="C132" s="271" t="s">
        <v>574</v>
      </c>
      <c r="D132" s="271" t="s">
        <v>575</v>
      </c>
    </row>
    <row r="133" spans="2:4" ht="20.25" thickBot="1" x14ac:dyDescent="0.3">
      <c r="B133" s="32" t="s">
        <v>637</v>
      </c>
      <c r="C133" s="44">
        <v>19969</v>
      </c>
      <c r="D133" s="44">
        <v>21576</v>
      </c>
    </row>
    <row r="134" spans="2:4" ht="20.25" thickBot="1" x14ac:dyDescent="0.3">
      <c r="B134" s="152" t="s">
        <v>4</v>
      </c>
      <c r="C134" s="153">
        <v>10732</v>
      </c>
      <c r="D134" s="153">
        <v>11231</v>
      </c>
    </row>
    <row r="135" spans="2:4" ht="20.25" thickBot="1" x14ac:dyDescent="0.3">
      <c r="B135" s="152" t="s">
        <v>5</v>
      </c>
      <c r="C135" s="153">
        <v>9237</v>
      </c>
      <c r="D135" s="153">
        <v>10345</v>
      </c>
    </row>
    <row r="136" spans="2:4" ht="20.25" thickBot="1" x14ac:dyDescent="0.3">
      <c r="B136" s="152" t="s">
        <v>531</v>
      </c>
      <c r="C136" s="186">
        <v>0.53700000000000003</v>
      </c>
      <c r="D136" s="186">
        <v>0.52100000000000002</v>
      </c>
    </row>
    <row r="137" spans="2:4" ht="20.25" thickBot="1" x14ac:dyDescent="0.3">
      <c r="B137" s="152" t="s">
        <v>532</v>
      </c>
      <c r="C137" s="186">
        <v>0.46300000000000002</v>
      </c>
      <c r="D137" s="186">
        <v>0.47899999999999998</v>
      </c>
    </row>
    <row r="138" spans="2:4" ht="39.75" thickBot="1" x14ac:dyDescent="0.3">
      <c r="B138" s="32" t="s">
        <v>638</v>
      </c>
      <c r="C138" s="44">
        <v>8582</v>
      </c>
      <c r="D138" s="44">
        <v>8901</v>
      </c>
    </row>
    <row r="139" spans="2:4" ht="20.25" thickBot="1" x14ac:dyDescent="0.3">
      <c r="B139" s="152" t="s">
        <v>4</v>
      </c>
      <c r="C139" s="153">
        <v>5756</v>
      </c>
      <c r="D139" s="153">
        <v>5708</v>
      </c>
    </row>
    <row r="140" spans="2:4" ht="20.25" thickBot="1" x14ac:dyDescent="0.3">
      <c r="B140" s="152" t="s">
        <v>5</v>
      </c>
      <c r="C140" s="153">
        <v>2826</v>
      </c>
      <c r="D140" s="153">
        <v>3193</v>
      </c>
    </row>
    <row r="141" spans="2:4" ht="20.25" thickBot="1" x14ac:dyDescent="0.3">
      <c r="B141" s="152" t="s">
        <v>531</v>
      </c>
      <c r="C141" s="186">
        <v>0.67100000000000004</v>
      </c>
      <c r="D141" s="186">
        <v>0.64100000000000001</v>
      </c>
    </row>
    <row r="142" spans="2:4" ht="20.25" thickBot="1" x14ac:dyDescent="0.3">
      <c r="B142" s="152" t="s">
        <v>532</v>
      </c>
      <c r="C142" s="186">
        <v>0.32900000000000001</v>
      </c>
      <c r="D142" s="186">
        <v>0.35899999999999999</v>
      </c>
    </row>
    <row r="143" spans="2:4" ht="39.75" thickBot="1" x14ac:dyDescent="0.3">
      <c r="B143" s="32" t="s">
        <v>639</v>
      </c>
      <c r="C143" s="44">
        <v>11387</v>
      </c>
      <c r="D143" s="44">
        <v>12675</v>
      </c>
    </row>
    <row r="144" spans="2:4" ht="20.25" thickBot="1" x14ac:dyDescent="0.3">
      <c r="B144" s="152" t="s">
        <v>4</v>
      </c>
      <c r="C144" s="153">
        <v>4976</v>
      </c>
      <c r="D144" s="153">
        <v>5523</v>
      </c>
    </row>
    <row r="145" spans="2:8" ht="20.25" thickBot="1" x14ac:dyDescent="0.3">
      <c r="B145" s="152" t="s">
        <v>5</v>
      </c>
      <c r="C145" s="153">
        <v>6411</v>
      </c>
      <c r="D145" s="153">
        <v>7152</v>
      </c>
    </row>
    <row r="146" spans="2:8" ht="20.25" thickBot="1" x14ac:dyDescent="0.3">
      <c r="B146" s="152" t="s">
        <v>531</v>
      </c>
      <c r="C146" s="186">
        <v>0.437</v>
      </c>
      <c r="D146" s="186">
        <v>0.436</v>
      </c>
    </row>
    <row r="147" spans="2:8" ht="20.25" thickBot="1" x14ac:dyDescent="0.3">
      <c r="B147" s="152" t="s">
        <v>532</v>
      </c>
      <c r="C147" s="186">
        <v>0.56299999999999994</v>
      </c>
      <c r="D147" s="186">
        <v>0.56399999999999995</v>
      </c>
    </row>
    <row r="149" spans="2:8" ht="20.25" thickBot="1" x14ac:dyDescent="0.3">
      <c r="B149" s="8" t="s">
        <v>640</v>
      </c>
    </row>
    <row r="150" spans="2:8" ht="20.25" thickBot="1" x14ac:dyDescent="0.3">
      <c r="B150" s="459" t="s">
        <v>641</v>
      </c>
      <c r="C150" s="461" t="s">
        <v>574</v>
      </c>
      <c r="D150" s="462"/>
      <c r="E150" s="463"/>
      <c r="F150" s="461" t="s">
        <v>575</v>
      </c>
      <c r="G150" s="462"/>
      <c r="H150" s="463"/>
    </row>
    <row r="151" spans="2:8" ht="20.25" thickBot="1" x14ac:dyDescent="0.3">
      <c r="B151" s="460"/>
      <c r="C151" s="272" t="s">
        <v>4</v>
      </c>
      <c r="D151" s="272" t="s">
        <v>5</v>
      </c>
      <c r="E151" s="272" t="s">
        <v>6</v>
      </c>
      <c r="F151" s="272" t="s">
        <v>4</v>
      </c>
      <c r="G151" s="272" t="s">
        <v>5</v>
      </c>
      <c r="H151" s="272" t="s">
        <v>6</v>
      </c>
    </row>
    <row r="152" spans="2:8" ht="20.25" thickBot="1" x14ac:dyDescent="0.3">
      <c r="B152" s="268" t="s">
        <v>578</v>
      </c>
      <c r="C152" s="273">
        <v>45</v>
      </c>
      <c r="D152" s="273">
        <v>10</v>
      </c>
      <c r="E152" s="273">
        <v>55</v>
      </c>
      <c r="F152" s="273">
        <v>41</v>
      </c>
      <c r="G152" s="273">
        <v>52</v>
      </c>
      <c r="H152" s="273">
        <v>93</v>
      </c>
    </row>
    <row r="153" spans="2:8" ht="20.25" thickBot="1" x14ac:dyDescent="0.3">
      <c r="B153" s="268" t="s">
        <v>579</v>
      </c>
      <c r="C153" s="273">
        <v>227</v>
      </c>
      <c r="D153" s="273">
        <v>162</v>
      </c>
      <c r="E153" s="273">
        <v>389</v>
      </c>
      <c r="F153" s="273">
        <v>639</v>
      </c>
      <c r="G153" s="273">
        <v>484</v>
      </c>
      <c r="H153" s="158">
        <v>1123</v>
      </c>
    </row>
    <row r="154" spans="2:8" ht="20.25" thickBot="1" x14ac:dyDescent="0.3">
      <c r="B154" s="268" t="s">
        <v>580</v>
      </c>
      <c r="C154" s="158">
        <v>3002</v>
      </c>
      <c r="D154" s="158">
        <v>1406</v>
      </c>
      <c r="E154" s="158">
        <v>4408</v>
      </c>
      <c r="F154" s="158">
        <v>1793</v>
      </c>
      <c r="G154" s="273">
        <v>978</v>
      </c>
      <c r="H154" s="158">
        <v>2771</v>
      </c>
    </row>
    <row r="155" spans="2:8" ht="20.25" thickBot="1" x14ac:dyDescent="0.3">
      <c r="B155" s="268" t="s">
        <v>642</v>
      </c>
      <c r="C155" s="158">
        <v>7971</v>
      </c>
      <c r="D155" s="158">
        <v>7188</v>
      </c>
      <c r="E155" s="158">
        <v>15159</v>
      </c>
      <c r="F155" s="158">
        <v>9047</v>
      </c>
      <c r="G155" s="158">
        <v>8725</v>
      </c>
      <c r="H155" s="158">
        <v>17772</v>
      </c>
    </row>
    <row r="156" spans="2:8" ht="20.25" thickBot="1" x14ac:dyDescent="0.3">
      <c r="B156" s="268" t="s">
        <v>643</v>
      </c>
      <c r="C156" s="273">
        <v>241</v>
      </c>
      <c r="D156" s="273">
        <v>78</v>
      </c>
      <c r="E156" s="273">
        <v>319</v>
      </c>
      <c r="F156" s="273">
        <v>111</v>
      </c>
      <c r="G156" s="273">
        <v>44</v>
      </c>
      <c r="H156" s="273">
        <v>155</v>
      </c>
    </row>
    <row r="157" spans="2:8" ht="20.25" thickBot="1" x14ac:dyDescent="0.3">
      <c r="B157" s="268" t="s">
        <v>644</v>
      </c>
      <c r="C157" s="273">
        <v>298</v>
      </c>
      <c r="D157" s="273">
        <v>177</v>
      </c>
      <c r="E157" s="273">
        <v>475</v>
      </c>
      <c r="F157" s="273">
        <v>536</v>
      </c>
      <c r="G157" s="273">
        <v>262</v>
      </c>
      <c r="H157" s="273">
        <v>798</v>
      </c>
    </row>
    <row r="158" spans="2:8" ht="20.25" thickBot="1" x14ac:dyDescent="0.3">
      <c r="B158" s="268" t="s">
        <v>595</v>
      </c>
      <c r="C158" s="158">
        <v>1242</v>
      </c>
      <c r="D158" s="273">
        <v>658</v>
      </c>
      <c r="E158" s="158">
        <v>1900</v>
      </c>
      <c r="F158" s="273">
        <v>605</v>
      </c>
      <c r="G158" s="273">
        <v>316</v>
      </c>
      <c r="H158" s="273">
        <v>921</v>
      </c>
    </row>
    <row r="159" spans="2:8" ht="20.25" thickBot="1" x14ac:dyDescent="0.3">
      <c r="B159" s="268" t="s">
        <v>596</v>
      </c>
      <c r="C159" s="273" t="s">
        <v>645</v>
      </c>
      <c r="D159" s="273">
        <v>1</v>
      </c>
      <c r="E159" s="273">
        <v>1</v>
      </c>
      <c r="F159" s="273">
        <v>2</v>
      </c>
      <c r="G159" s="273" t="s">
        <v>584</v>
      </c>
      <c r="H159" s="273">
        <v>2</v>
      </c>
    </row>
    <row r="160" spans="2:8" ht="20.25" thickBot="1" x14ac:dyDescent="0.3">
      <c r="B160" s="274" t="s">
        <v>6</v>
      </c>
      <c r="C160" s="275">
        <v>13026</v>
      </c>
      <c r="D160" s="275">
        <v>9680</v>
      </c>
      <c r="E160" s="275">
        <v>22706</v>
      </c>
      <c r="F160" s="275">
        <v>12774</v>
      </c>
      <c r="G160" s="275">
        <v>10861</v>
      </c>
      <c r="H160" s="275">
        <v>23635</v>
      </c>
    </row>
    <row r="161" spans="2:8" ht="19.5" x14ac:dyDescent="0.25">
      <c r="B161" s="8"/>
    </row>
    <row r="162" spans="2:8" ht="20.25" thickBot="1" x14ac:dyDescent="0.3">
      <c r="B162" s="8" t="s">
        <v>646</v>
      </c>
    </row>
    <row r="163" spans="2:8" ht="20.25" thickBot="1" x14ac:dyDescent="0.3">
      <c r="B163" s="459" t="s">
        <v>647</v>
      </c>
      <c r="C163" s="461" t="s">
        <v>574</v>
      </c>
      <c r="D163" s="462"/>
      <c r="E163" s="463"/>
      <c r="F163" s="461" t="s">
        <v>575</v>
      </c>
      <c r="G163" s="462"/>
      <c r="H163" s="463"/>
    </row>
    <row r="164" spans="2:8" ht="20.25" thickBot="1" x14ac:dyDescent="0.3">
      <c r="B164" s="460"/>
      <c r="C164" s="272" t="s">
        <v>4</v>
      </c>
      <c r="D164" s="272" t="s">
        <v>5</v>
      </c>
      <c r="E164" s="272" t="s">
        <v>6</v>
      </c>
      <c r="F164" s="272" t="s">
        <v>4</v>
      </c>
      <c r="G164" s="272" t="s">
        <v>5</v>
      </c>
      <c r="H164" s="272" t="s">
        <v>6</v>
      </c>
    </row>
    <row r="165" spans="2:8" ht="20.25" thickBot="1" x14ac:dyDescent="0.3">
      <c r="B165" s="268" t="s">
        <v>614</v>
      </c>
      <c r="C165" s="254">
        <v>2043</v>
      </c>
      <c r="D165" s="254">
        <v>1097</v>
      </c>
      <c r="E165" s="254">
        <v>3140</v>
      </c>
      <c r="F165" s="254">
        <v>2565</v>
      </c>
      <c r="G165" s="254">
        <v>2001</v>
      </c>
      <c r="H165" s="254">
        <v>4566</v>
      </c>
    </row>
    <row r="166" spans="2:8" ht="20.25" thickBot="1" x14ac:dyDescent="0.3">
      <c r="B166" s="268" t="s">
        <v>615</v>
      </c>
      <c r="C166" s="253">
        <v>380</v>
      </c>
      <c r="D166" s="253">
        <v>123</v>
      </c>
      <c r="E166" s="253">
        <v>503</v>
      </c>
      <c r="F166" s="253">
        <v>148</v>
      </c>
      <c r="G166" s="253">
        <v>64</v>
      </c>
      <c r="H166" s="253">
        <v>212</v>
      </c>
    </row>
    <row r="167" spans="2:8" ht="20.25" thickBot="1" x14ac:dyDescent="0.3">
      <c r="B167" s="268" t="s">
        <v>616</v>
      </c>
      <c r="C167" s="253">
        <v>833</v>
      </c>
      <c r="D167" s="253">
        <v>726</v>
      </c>
      <c r="E167" s="254">
        <v>1559</v>
      </c>
      <c r="F167" s="253">
        <v>630</v>
      </c>
      <c r="G167" s="253">
        <v>508</v>
      </c>
      <c r="H167" s="254">
        <v>1138</v>
      </c>
    </row>
    <row r="168" spans="2:8" ht="20.25" thickBot="1" x14ac:dyDescent="0.3">
      <c r="B168" s="268" t="s">
        <v>617</v>
      </c>
      <c r="C168" s="254">
        <v>3339</v>
      </c>
      <c r="D168" s="254">
        <v>4284</v>
      </c>
      <c r="E168" s="254">
        <v>7623</v>
      </c>
      <c r="F168" s="254">
        <v>3807</v>
      </c>
      <c r="G168" s="254">
        <v>4881</v>
      </c>
      <c r="H168" s="254">
        <v>8688</v>
      </c>
    </row>
    <row r="169" spans="2:8" ht="20.25" thickBot="1" x14ac:dyDescent="0.3">
      <c r="B169" s="268" t="s">
        <v>618</v>
      </c>
      <c r="C169" s="253">
        <v>324</v>
      </c>
      <c r="D169" s="253">
        <v>187</v>
      </c>
      <c r="E169" s="253">
        <v>511</v>
      </c>
      <c r="F169" s="253">
        <v>886</v>
      </c>
      <c r="G169" s="253">
        <v>481</v>
      </c>
      <c r="H169" s="254">
        <v>1367</v>
      </c>
    </row>
    <row r="170" spans="2:8" ht="20.25" thickBot="1" x14ac:dyDescent="0.3">
      <c r="B170" s="268" t="s">
        <v>648</v>
      </c>
      <c r="C170" s="253">
        <v>956</v>
      </c>
      <c r="D170" s="253">
        <v>550</v>
      </c>
      <c r="E170" s="254">
        <v>1506</v>
      </c>
      <c r="F170" s="254">
        <v>1908</v>
      </c>
      <c r="G170" s="253">
        <v>636</v>
      </c>
      <c r="H170" s="254">
        <v>2544</v>
      </c>
    </row>
    <row r="171" spans="2:8" ht="20.25" thickBot="1" x14ac:dyDescent="0.3">
      <c r="B171" s="268" t="s">
        <v>620</v>
      </c>
      <c r="C171" s="254">
        <v>2784</v>
      </c>
      <c r="D171" s="253">
        <v>602</v>
      </c>
      <c r="E171" s="254">
        <v>3386</v>
      </c>
      <c r="F171" s="253">
        <v>673</v>
      </c>
      <c r="G171" s="253">
        <v>230</v>
      </c>
      <c r="H171" s="253">
        <v>903</v>
      </c>
    </row>
    <row r="172" spans="2:8" ht="20.25" thickBot="1" x14ac:dyDescent="0.3">
      <c r="B172" s="268" t="s">
        <v>621</v>
      </c>
      <c r="C172" s="253">
        <v>856</v>
      </c>
      <c r="D172" s="253">
        <v>303</v>
      </c>
      <c r="E172" s="254">
        <v>1159</v>
      </c>
      <c r="F172" s="253">
        <v>667</v>
      </c>
      <c r="G172" s="253">
        <v>281</v>
      </c>
      <c r="H172" s="253">
        <v>948</v>
      </c>
    </row>
    <row r="173" spans="2:8" ht="20.25" thickBot="1" x14ac:dyDescent="0.3">
      <c r="B173" s="268" t="s">
        <v>622</v>
      </c>
      <c r="C173" s="253">
        <v>1511</v>
      </c>
      <c r="D173" s="253">
        <v>1779</v>
      </c>
      <c r="E173" s="253">
        <v>3290</v>
      </c>
      <c r="F173" s="253">
        <v>960</v>
      </c>
      <c r="G173" s="253">
        <v>1193</v>
      </c>
      <c r="H173" s="253">
        <v>2153</v>
      </c>
    </row>
    <row r="174" spans="2:8" ht="20.25" thickBot="1" x14ac:dyDescent="0.3">
      <c r="B174" s="268" t="s">
        <v>649</v>
      </c>
      <c r="C174" s="253">
        <v>0</v>
      </c>
      <c r="D174" s="253">
        <v>29</v>
      </c>
      <c r="E174" s="253">
        <v>29</v>
      </c>
      <c r="F174" s="253">
        <v>530</v>
      </c>
      <c r="G174" s="253">
        <v>586</v>
      </c>
      <c r="H174" s="253">
        <v>1116</v>
      </c>
    </row>
    <row r="175" spans="2:8" ht="20.25" thickBot="1" x14ac:dyDescent="0.3">
      <c r="B175" s="274" t="s">
        <v>225</v>
      </c>
      <c r="C175" s="276">
        <v>13026</v>
      </c>
      <c r="D175" s="276">
        <v>9680</v>
      </c>
      <c r="E175" s="276">
        <v>22706</v>
      </c>
      <c r="F175" s="276">
        <v>12774</v>
      </c>
      <c r="G175" s="276">
        <v>10861</v>
      </c>
      <c r="H175" s="276">
        <v>23635</v>
      </c>
    </row>
    <row r="176" spans="2:8" ht="19.5" x14ac:dyDescent="0.25">
      <c r="B176" s="8"/>
    </row>
    <row r="177" spans="2:5" ht="20.25" thickBot="1" x14ac:dyDescent="0.3">
      <c r="B177" s="8" t="s">
        <v>785</v>
      </c>
    </row>
    <row r="178" spans="2:5" ht="20.25" thickBot="1" x14ac:dyDescent="0.3">
      <c r="B178" s="150" t="s">
        <v>224</v>
      </c>
      <c r="C178" s="271" t="s">
        <v>4</v>
      </c>
      <c r="D178" s="271" t="s">
        <v>5</v>
      </c>
      <c r="E178" s="271" t="s">
        <v>6</v>
      </c>
    </row>
    <row r="179" spans="2:5" ht="20.25" thickBot="1" x14ac:dyDescent="0.3">
      <c r="B179" s="152" t="s">
        <v>226</v>
      </c>
      <c r="C179" s="68">
        <v>8</v>
      </c>
      <c r="D179" s="68">
        <v>11</v>
      </c>
      <c r="E179" s="68">
        <v>19</v>
      </c>
    </row>
    <row r="180" spans="2:5" ht="20.25" thickBot="1" x14ac:dyDescent="0.3">
      <c r="B180" s="152" t="s">
        <v>227</v>
      </c>
      <c r="C180" s="68">
        <v>14</v>
      </c>
      <c r="D180" s="68">
        <v>12</v>
      </c>
      <c r="E180" s="68">
        <v>26</v>
      </c>
    </row>
    <row r="181" spans="2:5" ht="20.25" thickBot="1" x14ac:dyDescent="0.3">
      <c r="B181" s="152" t="s">
        <v>228</v>
      </c>
      <c r="C181" s="68">
        <v>9</v>
      </c>
      <c r="D181" s="68">
        <v>2</v>
      </c>
      <c r="E181" s="68">
        <v>11</v>
      </c>
    </row>
    <row r="182" spans="2:5" ht="20.25" thickBot="1" x14ac:dyDescent="0.3">
      <c r="B182" s="152" t="s">
        <v>511</v>
      </c>
      <c r="C182" s="68">
        <v>52</v>
      </c>
      <c r="D182" s="68">
        <v>32</v>
      </c>
      <c r="E182" s="68">
        <v>84</v>
      </c>
    </row>
    <row r="183" spans="2:5" ht="20.25" thickBot="1" x14ac:dyDescent="0.3">
      <c r="B183" s="152" t="s">
        <v>230</v>
      </c>
      <c r="C183" s="68">
        <v>3</v>
      </c>
      <c r="D183" s="68">
        <v>0</v>
      </c>
      <c r="E183" s="68">
        <v>3</v>
      </c>
    </row>
    <row r="184" spans="2:5" ht="20.25" thickBot="1" x14ac:dyDescent="0.3">
      <c r="B184" s="152" t="s">
        <v>231</v>
      </c>
      <c r="C184" s="68">
        <v>4</v>
      </c>
      <c r="D184" s="68">
        <v>7</v>
      </c>
      <c r="E184" s="68">
        <v>11</v>
      </c>
    </row>
    <row r="185" spans="2:5" ht="20.25" thickBot="1" x14ac:dyDescent="0.3">
      <c r="B185" s="163" t="s">
        <v>6</v>
      </c>
      <c r="C185" s="278">
        <v>90</v>
      </c>
      <c r="D185" s="278">
        <v>64</v>
      </c>
      <c r="E185" s="278">
        <v>154</v>
      </c>
    </row>
    <row r="186" spans="2:5" ht="19.5" x14ac:dyDescent="0.25">
      <c r="B186" s="8"/>
    </row>
    <row r="187" spans="2:5" ht="20.25" thickBot="1" x14ac:dyDescent="0.3">
      <c r="B187" s="8" t="s">
        <v>786</v>
      </c>
    </row>
    <row r="188" spans="2:5" ht="20.25" thickBot="1" x14ac:dyDescent="0.3">
      <c r="B188" s="213" t="s">
        <v>155</v>
      </c>
      <c r="C188" s="356" t="s">
        <v>574</v>
      </c>
      <c r="D188" s="356" t="s">
        <v>575</v>
      </c>
    </row>
    <row r="189" spans="2:5" ht="20.25" thickBot="1" x14ac:dyDescent="0.3">
      <c r="B189" s="60" t="s">
        <v>787</v>
      </c>
      <c r="C189" s="61">
        <v>3281</v>
      </c>
      <c r="D189" s="61">
        <v>4094</v>
      </c>
    </row>
    <row r="190" spans="2:5" ht="20.25" thickBot="1" x14ac:dyDescent="0.3">
      <c r="B190" s="55" t="s">
        <v>4</v>
      </c>
      <c r="C190" s="59">
        <v>2589</v>
      </c>
      <c r="D190" s="59">
        <v>3294</v>
      </c>
    </row>
    <row r="191" spans="2:5" ht="20.25" thickBot="1" x14ac:dyDescent="0.3">
      <c r="B191" s="55" t="s">
        <v>5</v>
      </c>
      <c r="C191" s="56">
        <v>692</v>
      </c>
      <c r="D191" s="56">
        <v>800</v>
      </c>
    </row>
    <row r="192" spans="2:5" ht="20.25" thickBot="1" x14ac:dyDescent="0.3">
      <c r="B192" s="360" t="s">
        <v>222</v>
      </c>
      <c r="C192" s="215">
        <v>0.78900000000000003</v>
      </c>
      <c r="D192" s="215">
        <v>0.80500000000000005</v>
      </c>
    </row>
    <row r="193" spans="2:9" ht="20.25" thickBot="1" x14ac:dyDescent="0.3">
      <c r="B193" s="360" t="s">
        <v>223</v>
      </c>
      <c r="C193" s="215">
        <v>0.26700000000000002</v>
      </c>
      <c r="D193" s="215">
        <v>0.24299999999999999</v>
      </c>
    </row>
    <row r="194" spans="2:9" ht="19.5" x14ac:dyDescent="0.25">
      <c r="B194" s="8"/>
    </row>
    <row r="195" spans="2:9" ht="20.25" thickBot="1" x14ac:dyDescent="0.3">
      <c r="B195" s="8" t="s">
        <v>792</v>
      </c>
    </row>
    <row r="196" spans="2:9" ht="20.25" thickBot="1" x14ac:dyDescent="0.3">
      <c r="B196" s="464" t="s">
        <v>108</v>
      </c>
      <c r="C196" s="436" t="s">
        <v>650</v>
      </c>
      <c r="D196" s="437"/>
      <c r="E196" s="436" t="s">
        <v>158</v>
      </c>
      <c r="F196" s="437"/>
      <c r="G196" s="436" t="s">
        <v>6</v>
      </c>
      <c r="H196" s="466"/>
      <c r="I196" s="437"/>
    </row>
    <row r="197" spans="2:9" ht="20.25" thickBot="1" x14ac:dyDescent="0.3">
      <c r="B197" s="465"/>
      <c r="C197" s="277" t="s">
        <v>4</v>
      </c>
      <c r="D197" s="277" t="s">
        <v>5</v>
      </c>
      <c r="E197" s="277" t="s">
        <v>4</v>
      </c>
      <c r="F197" s="277" t="s">
        <v>5</v>
      </c>
      <c r="G197" s="277" t="s">
        <v>4</v>
      </c>
      <c r="H197" s="277" t="s">
        <v>5</v>
      </c>
      <c r="I197" s="277" t="s">
        <v>6</v>
      </c>
    </row>
    <row r="198" spans="2:9" ht="20.25" thickBot="1" x14ac:dyDescent="0.3">
      <c r="B198" s="152" t="s">
        <v>110</v>
      </c>
      <c r="C198" s="153">
        <v>1556</v>
      </c>
      <c r="D198" s="68">
        <v>421</v>
      </c>
      <c r="E198" s="68">
        <v>619</v>
      </c>
      <c r="F198" s="68">
        <v>362</v>
      </c>
      <c r="G198" s="244">
        <v>2175</v>
      </c>
      <c r="H198" s="172">
        <v>783</v>
      </c>
      <c r="I198" s="244">
        <v>2958</v>
      </c>
    </row>
    <row r="199" spans="2:9" ht="20.25" thickBot="1" x14ac:dyDescent="0.3">
      <c r="B199" s="152" t="s">
        <v>112</v>
      </c>
      <c r="C199" s="153">
        <v>1738</v>
      </c>
      <c r="D199" s="68">
        <v>379</v>
      </c>
      <c r="E199" s="68">
        <v>739</v>
      </c>
      <c r="F199" s="68">
        <v>457</v>
      </c>
      <c r="G199" s="244">
        <v>2477</v>
      </c>
      <c r="H199" s="172">
        <v>836</v>
      </c>
      <c r="I199" s="244">
        <v>3313</v>
      </c>
    </row>
    <row r="200" spans="2:9" ht="20.25" thickBot="1" x14ac:dyDescent="0.3">
      <c r="B200" s="171" t="s">
        <v>6</v>
      </c>
      <c r="C200" s="244">
        <v>3294</v>
      </c>
      <c r="D200" s="172">
        <v>800</v>
      </c>
      <c r="E200" s="244">
        <v>1358</v>
      </c>
      <c r="F200" s="172">
        <v>819</v>
      </c>
      <c r="G200" s="244">
        <v>4652</v>
      </c>
      <c r="H200" s="244">
        <v>1619</v>
      </c>
      <c r="I200" s="244">
        <v>6271</v>
      </c>
    </row>
    <row r="201" spans="2:9" ht="20.25" thickBot="1" x14ac:dyDescent="0.3">
      <c r="B201" s="438" t="s">
        <v>602</v>
      </c>
      <c r="C201" s="439"/>
      <c r="D201" s="439"/>
      <c r="E201" s="439"/>
      <c r="F201" s="439"/>
      <c r="G201" s="439"/>
      <c r="H201" s="439"/>
      <c r="I201" s="440"/>
    </row>
    <row r="202" spans="2:9" ht="20.25" thickBot="1" x14ac:dyDescent="0.3">
      <c r="B202" s="152" t="s">
        <v>110</v>
      </c>
      <c r="C202" s="68">
        <v>406</v>
      </c>
      <c r="D202" s="68">
        <v>57</v>
      </c>
      <c r="E202" s="68">
        <v>234</v>
      </c>
      <c r="F202" s="68">
        <v>81</v>
      </c>
      <c r="G202" s="68">
        <v>640</v>
      </c>
      <c r="H202" s="68">
        <v>138</v>
      </c>
      <c r="I202" s="68">
        <v>778</v>
      </c>
    </row>
    <row r="203" spans="2:9" ht="20.25" thickBot="1" x14ac:dyDescent="0.3">
      <c r="B203" s="152" t="s">
        <v>112</v>
      </c>
      <c r="C203" s="68">
        <v>158</v>
      </c>
      <c r="D203" s="68">
        <v>25</v>
      </c>
      <c r="E203" s="68">
        <v>66</v>
      </c>
      <c r="F203" s="68">
        <v>48</v>
      </c>
      <c r="G203" s="68">
        <v>224</v>
      </c>
      <c r="H203" s="68">
        <v>73</v>
      </c>
      <c r="I203" s="68">
        <v>297</v>
      </c>
    </row>
    <row r="204" spans="2:9" ht="20.25" thickBot="1" x14ac:dyDescent="0.3">
      <c r="B204" s="206" t="s">
        <v>6</v>
      </c>
      <c r="C204" s="205">
        <v>564</v>
      </c>
      <c r="D204" s="205">
        <v>82</v>
      </c>
      <c r="E204" s="205">
        <v>300</v>
      </c>
      <c r="F204" s="205">
        <v>129</v>
      </c>
      <c r="G204" s="278">
        <v>864</v>
      </c>
      <c r="H204" s="278">
        <v>211</v>
      </c>
      <c r="I204" s="164">
        <v>1075</v>
      </c>
    </row>
    <row r="205" spans="2:9" ht="20.25" thickBot="1" x14ac:dyDescent="0.3">
      <c r="B205" s="438" t="s">
        <v>603</v>
      </c>
      <c r="C205" s="439"/>
      <c r="D205" s="439"/>
      <c r="E205" s="439"/>
      <c r="F205" s="439"/>
      <c r="G205" s="439"/>
      <c r="H205" s="439"/>
      <c r="I205" s="440"/>
    </row>
    <row r="206" spans="2:9" ht="20.25" thickBot="1" x14ac:dyDescent="0.3">
      <c r="B206" s="152" t="s">
        <v>110</v>
      </c>
      <c r="C206" s="153">
        <v>1150</v>
      </c>
      <c r="D206" s="68">
        <v>364</v>
      </c>
      <c r="E206" s="68">
        <v>385</v>
      </c>
      <c r="F206" s="68">
        <v>281</v>
      </c>
      <c r="G206" s="153">
        <v>1535</v>
      </c>
      <c r="H206" s="68">
        <v>645</v>
      </c>
      <c r="I206" s="153">
        <v>2180</v>
      </c>
    </row>
    <row r="207" spans="2:9" ht="20.25" thickBot="1" x14ac:dyDescent="0.3">
      <c r="B207" s="152" t="s">
        <v>112</v>
      </c>
      <c r="C207" s="153">
        <v>1580</v>
      </c>
      <c r="D207" s="68">
        <v>354</v>
      </c>
      <c r="E207" s="68">
        <v>673</v>
      </c>
      <c r="F207" s="68">
        <v>409</v>
      </c>
      <c r="G207" s="153">
        <v>2253</v>
      </c>
      <c r="H207" s="68">
        <v>763</v>
      </c>
      <c r="I207" s="153">
        <v>3016</v>
      </c>
    </row>
    <row r="208" spans="2:9" ht="20.25" thickBot="1" x14ac:dyDescent="0.3">
      <c r="B208" s="206" t="s">
        <v>6</v>
      </c>
      <c r="C208" s="279">
        <v>2730</v>
      </c>
      <c r="D208" s="280">
        <v>718</v>
      </c>
      <c r="E208" s="279">
        <v>1058</v>
      </c>
      <c r="F208" s="280">
        <v>690</v>
      </c>
      <c r="G208" s="167">
        <v>3788</v>
      </c>
      <c r="H208" s="167">
        <v>1408</v>
      </c>
      <c r="I208" s="167">
        <v>5196</v>
      </c>
    </row>
    <row r="210" spans="2:6" ht="20.25" thickBot="1" x14ac:dyDescent="0.3">
      <c r="B210" s="8" t="s">
        <v>793</v>
      </c>
    </row>
    <row r="211" spans="2:6" ht="20.25" thickBot="1" x14ac:dyDescent="0.3">
      <c r="B211" s="213" t="s">
        <v>651</v>
      </c>
      <c r="C211" s="64" t="s">
        <v>2</v>
      </c>
      <c r="D211" s="64" t="s">
        <v>650</v>
      </c>
      <c r="E211" s="64" t="s">
        <v>158</v>
      </c>
      <c r="F211" s="64" t="s">
        <v>6</v>
      </c>
    </row>
    <row r="212" spans="2:6" ht="39.75" thickBot="1" x14ac:dyDescent="0.3">
      <c r="B212" s="60" t="s">
        <v>652</v>
      </c>
      <c r="C212" s="63">
        <v>23443</v>
      </c>
      <c r="D212" s="63">
        <v>5124</v>
      </c>
      <c r="E212" s="63">
        <v>2214</v>
      </c>
      <c r="F212" s="63">
        <v>30781</v>
      </c>
    </row>
    <row r="213" spans="2:6" ht="20.25" thickBot="1" x14ac:dyDescent="0.3">
      <c r="B213" s="209" t="s">
        <v>653</v>
      </c>
      <c r="C213" s="59">
        <v>14517</v>
      </c>
      <c r="D213" s="59">
        <v>4246</v>
      </c>
      <c r="E213" s="59">
        <v>1080</v>
      </c>
      <c r="F213" s="59">
        <v>19843</v>
      </c>
    </row>
    <row r="214" spans="2:6" ht="20.25" thickBot="1" x14ac:dyDescent="0.3">
      <c r="B214" s="209" t="s">
        <v>654</v>
      </c>
      <c r="C214" s="59">
        <v>8926</v>
      </c>
      <c r="D214" s="56">
        <v>878</v>
      </c>
      <c r="E214" s="59">
        <v>1134</v>
      </c>
      <c r="F214" s="59">
        <v>10938</v>
      </c>
    </row>
    <row r="215" spans="2:6" ht="39.75" thickBot="1" x14ac:dyDescent="0.3">
      <c r="B215" s="60" t="s">
        <v>655</v>
      </c>
      <c r="C215" s="63">
        <v>3726</v>
      </c>
      <c r="D215" s="281">
        <v>505</v>
      </c>
      <c r="E215" s="281">
        <v>347</v>
      </c>
      <c r="F215" s="63">
        <v>4578</v>
      </c>
    </row>
    <row r="216" spans="2:6" ht="20.25" thickBot="1" x14ac:dyDescent="0.3">
      <c r="B216" s="209" t="s">
        <v>653</v>
      </c>
      <c r="C216" s="59">
        <v>2323</v>
      </c>
      <c r="D216" s="56">
        <v>412</v>
      </c>
      <c r="E216" s="56">
        <v>275</v>
      </c>
      <c r="F216" s="214">
        <v>3010</v>
      </c>
    </row>
    <row r="217" spans="2:6" ht="20.25" thickBot="1" x14ac:dyDescent="0.3">
      <c r="B217" s="209" t="s">
        <v>654</v>
      </c>
      <c r="C217" s="59">
        <v>1403</v>
      </c>
      <c r="D217" s="56">
        <v>93</v>
      </c>
      <c r="E217" s="56">
        <v>72</v>
      </c>
      <c r="F217" s="214">
        <v>1568</v>
      </c>
    </row>
    <row r="218" spans="2:6" ht="39.75" thickBot="1" x14ac:dyDescent="0.3">
      <c r="B218" s="60" t="s">
        <v>656</v>
      </c>
      <c r="C218" s="63">
        <v>19717</v>
      </c>
      <c r="D218" s="63">
        <v>4619</v>
      </c>
      <c r="E218" s="63">
        <v>1867</v>
      </c>
      <c r="F218" s="63">
        <v>26203</v>
      </c>
    </row>
    <row r="219" spans="2:6" ht="20.25" thickBot="1" x14ac:dyDescent="0.3">
      <c r="B219" s="209" t="s">
        <v>653</v>
      </c>
      <c r="C219" s="59">
        <v>12194</v>
      </c>
      <c r="D219" s="59">
        <v>3834</v>
      </c>
      <c r="E219" s="56">
        <v>805</v>
      </c>
      <c r="F219" s="59">
        <v>16833</v>
      </c>
    </row>
    <row r="220" spans="2:6" ht="20.25" thickBot="1" x14ac:dyDescent="0.3">
      <c r="B220" s="209" t="s">
        <v>654</v>
      </c>
      <c r="C220" s="59">
        <v>7523</v>
      </c>
      <c r="D220" s="56">
        <v>785</v>
      </c>
      <c r="E220" s="59">
        <v>1062</v>
      </c>
      <c r="F220" s="59">
        <v>9370</v>
      </c>
    </row>
    <row r="221" spans="2:6" ht="19.5" x14ac:dyDescent="0.25">
      <c r="B221" s="8"/>
    </row>
    <row r="222" spans="2:6" ht="20.25" thickBot="1" x14ac:dyDescent="0.3">
      <c r="B222" s="8" t="s">
        <v>794</v>
      </c>
    </row>
    <row r="223" spans="2:6" ht="20.25" thickBot="1" x14ac:dyDescent="0.3">
      <c r="B223" s="213" t="s">
        <v>651</v>
      </c>
      <c r="C223" s="64" t="s">
        <v>2</v>
      </c>
      <c r="D223" s="64" t="s">
        <v>650</v>
      </c>
      <c r="E223" s="64" t="s">
        <v>158</v>
      </c>
      <c r="F223" s="64" t="s">
        <v>6</v>
      </c>
    </row>
    <row r="224" spans="2:6" ht="39.75" thickBot="1" x14ac:dyDescent="0.3">
      <c r="B224" s="60" t="s">
        <v>657</v>
      </c>
      <c r="C224" s="281">
        <v>4</v>
      </c>
      <c r="D224" s="281">
        <v>1</v>
      </c>
      <c r="E224" s="62">
        <v>1</v>
      </c>
      <c r="F224" s="62">
        <v>3</v>
      </c>
    </row>
    <row r="225" spans="2:7" ht="20.25" thickBot="1" x14ac:dyDescent="0.3">
      <c r="B225" s="209" t="s">
        <v>653</v>
      </c>
      <c r="C225" s="56">
        <v>3</v>
      </c>
      <c r="D225" s="56">
        <v>1</v>
      </c>
      <c r="E225" s="56">
        <v>1</v>
      </c>
      <c r="F225" s="56">
        <v>2</v>
      </c>
    </row>
    <row r="226" spans="2:7" ht="20.25" thickBot="1" x14ac:dyDescent="0.3">
      <c r="B226" s="209" t="s">
        <v>654</v>
      </c>
      <c r="C226" s="56">
        <v>6</v>
      </c>
      <c r="D226" s="56">
        <v>2</v>
      </c>
      <c r="E226" s="56">
        <v>1</v>
      </c>
      <c r="F226" s="56">
        <v>5</v>
      </c>
    </row>
    <row r="227" spans="2:7" ht="39.75" thickBot="1" x14ac:dyDescent="0.3">
      <c r="B227" s="60" t="s">
        <v>658</v>
      </c>
      <c r="C227" s="281">
        <v>3</v>
      </c>
      <c r="D227" s="281">
        <v>1</v>
      </c>
      <c r="E227" s="216">
        <v>1</v>
      </c>
      <c r="F227" s="216">
        <v>3</v>
      </c>
    </row>
    <row r="228" spans="2:7" ht="20.25" thickBot="1" x14ac:dyDescent="0.3">
      <c r="B228" s="209" t="s">
        <v>653</v>
      </c>
      <c r="C228" s="56">
        <v>3</v>
      </c>
      <c r="D228" s="56">
        <v>1</v>
      </c>
      <c r="E228" s="56">
        <v>1</v>
      </c>
      <c r="F228" s="56">
        <v>3</v>
      </c>
    </row>
    <row r="229" spans="2:7" ht="20.25" thickBot="1" x14ac:dyDescent="0.3">
      <c r="B229" s="209" t="s">
        <v>654</v>
      </c>
      <c r="C229" s="56">
        <v>2</v>
      </c>
      <c r="D229" s="56">
        <v>2</v>
      </c>
      <c r="E229" s="56">
        <v>2</v>
      </c>
      <c r="F229" s="56">
        <v>2</v>
      </c>
    </row>
    <row r="230" spans="2:7" ht="39.75" thickBot="1" x14ac:dyDescent="0.3">
      <c r="B230" s="60" t="s">
        <v>659</v>
      </c>
      <c r="C230" s="281">
        <v>4</v>
      </c>
      <c r="D230" s="281">
        <v>1</v>
      </c>
      <c r="E230" s="216">
        <v>1</v>
      </c>
      <c r="F230" s="216">
        <v>3</v>
      </c>
    </row>
    <row r="231" spans="2:7" ht="20.25" thickBot="1" x14ac:dyDescent="0.3">
      <c r="B231" s="209" t="s">
        <v>653</v>
      </c>
      <c r="C231" s="56">
        <v>3</v>
      </c>
      <c r="D231" s="56">
        <v>1</v>
      </c>
      <c r="E231" s="56">
        <v>1</v>
      </c>
      <c r="F231" s="56">
        <v>2</v>
      </c>
    </row>
    <row r="232" spans="2:7" ht="20.25" thickBot="1" x14ac:dyDescent="0.3">
      <c r="B232" s="209" t="s">
        <v>654</v>
      </c>
      <c r="C232" s="56">
        <v>7</v>
      </c>
      <c r="D232" s="56">
        <v>2</v>
      </c>
      <c r="E232" s="56">
        <v>1</v>
      </c>
      <c r="F232" s="56">
        <v>6</v>
      </c>
    </row>
    <row r="234" spans="2:7" ht="19.5" x14ac:dyDescent="0.25">
      <c r="B234" s="8" t="s">
        <v>781</v>
      </c>
    </row>
    <row r="235" spans="2:7" ht="19.5" x14ac:dyDescent="0.25">
      <c r="B235" s="455" t="s">
        <v>613</v>
      </c>
      <c r="C235" s="455" t="s">
        <v>777</v>
      </c>
      <c r="D235" s="455"/>
      <c r="E235" s="455"/>
      <c r="F235" s="455" t="s">
        <v>35</v>
      </c>
      <c r="G235" s="455"/>
    </row>
    <row r="236" spans="2:7" ht="19.5" x14ac:dyDescent="0.25">
      <c r="B236" s="455"/>
      <c r="C236" s="350" t="s">
        <v>4</v>
      </c>
      <c r="D236" s="350" t="s">
        <v>5</v>
      </c>
      <c r="E236" s="350" t="s">
        <v>6</v>
      </c>
      <c r="F236" s="350" t="s">
        <v>531</v>
      </c>
      <c r="G236" s="350" t="s">
        <v>532</v>
      </c>
    </row>
    <row r="237" spans="2:7" ht="19.5" x14ac:dyDescent="0.25">
      <c r="B237" s="351" t="s">
        <v>614</v>
      </c>
      <c r="C237" s="351">
        <v>6892</v>
      </c>
      <c r="D237" s="351">
        <v>4014</v>
      </c>
      <c r="E237" s="351">
        <v>10906</v>
      </c>
      <c r="F237" s="352">
        <f>+C237/E237</f>
        <v>0.63194571795342014</v>
      </c>
      <c r="G237" s="352">
        <f>+D237/E237</f>
        <v>0.36805428204657986</v>
      </c>
    </row>
    <row r="238" spans="2:7" ht="19.5" x14ac:dyDescent="0.25">
      <c r="B238" s="351" t="s">
        <v>615</v>
      </c>
      <c r="C238" s="351">
        <v>737</v>
      </c>
      <c r="D238" s="351">
        <v>2004</v>
      </c>
      <c r="E238" s="351">
        <v>2741</v>
      </c>
      <c r="F238" s="352">
        <f>+C238/E238</f>
        <v>0.26887997081357168</v>
      </c>
      <c r="G238" s="352">
        <f>+D238/E238</f>
        <v>0.73112002918642827</v>
      </c>
    </row>
    <row r="239" spans="2:7" ht="19.5" x14ac:dyDescent="0.25">
      <c r="B239" s="351" t="s">
        <v>616</v>
      </c>
      <c r="C239" s="351">
        <v>2065</v>
      </c>
      <c r="D239" s="351">
        <v>2244</v>
      </c>
      <c r="E239" s="351">
        <v>4309</v>
      </c>
      <c r="F239" s="352">
        <f t="shared" ref="F239:F247" si="0">+C239/E239</f>
        <v>0.47922951961011834</v>
      </c>
      <c r="G239" s="352">
        <f t="shared" ref="G239:G247" si="1">+D239/E239</f>
        <v>0.52077048038988161</v>
      </c>
    </row>
    <row r="240" spans="2:7" ht="19.5" x14ac:dyDescent="0.25">
      <c r="B240" s="351" t="s">
        <v>617</v>
      </c>
      <c r="C240" s="351">
        <v>12999</v>
      </c>
      <c r="D240" s="351">
        <v>17361</v>
      </c>
      <c r="E240" s="351">
        <v>30360</v>
      </c>
      <c r="F240" s="352">
        <f t="shared" si="0"/>
        <v>0.42816205533596841</v>
      </c>
      <c r="G240" s="352">
        <f t="shared" si="1"/>
        <v>0.57183794466403159</v>
      </c>
    </row>
    <row r="241" spans="2:7" ht="19.5" x14ac:dyDescent="0.25">
      <c r="B241" s="351" t="s">
        <v>618</v>
      </c>
      <c r="C241" s="351">
        <v>2614</v>
      </c>
      <c r="D241" s="351">
        <v>1363</v>
      </c>
      <c r="E241" s="351">
        <v>3977</v>
      </c>
      <c r="F241" s="352">
        <f t="shared" si="0"/>
        <v>0.65727935629871759</v>
      </c>
      <c r="G241" s="352">
        <f t="shared" si="1"/>
        <v>0.34272064370128236</v>
      </c>
    </row>
    <row r="242" spans="2:7" ht="19.5" x14ac:dyDescent="0.25">
      <c r="B242" s="351" t="s">
        <v>778</v>
      </c>
      <c r="C242" s="351">
        <v>5984</v>
      </c>
      <c r="D242" s="351">
        <v>3325</v>
      </c>
      <c r="E242" s="351">
        <v>9309</v>
      </c>
      <c r="F242" s="352">
        <f t="shared" si="0"/>
        <v>0.64281877752712424</v>
      </c>
      <c r="G242" s="352">
        <f t="shared" si="1"/>
        <v>0.3571812224728757</v>
      </c>
    </row>
    <row r="243" spans="2:7" ht="19.5" x14ac:dyDescent="0.25">
      <c r="B243" s="351" t="s">
        <v>620</v>
      </c>
      <c r="C243" s="351">
        <v>9292</v>
      </c>
      <c r="D243" s="351">
        <v>1936</v>
      </c>
      <c r="E243" s="351">
        <v>11228</v>
      </c>
      <c r="F243" s="352">
        <f t="shared" si="0"/>
        <v>0.82757392233701466</v>
      </c>
      <c r="G243" s="352">
        <f t="shared" si="1"/>
        <v>0.1724260776629854</v>
      </c>
    </row>
    <row r="244" spans="2:7" ht="19.5" x14ac:dyDescent="0.25">
      <c r="B244" s="351" t="s">
        <v>621</v>
      </c>
      <c r="C244" s="351">
        <v>2597</v>
      </c>
      <c r="D244" s="351">
        <v>1705</v>
      </c>
      <c r="E244" s="351">
        <v>4302</v>
      </c>
      <c r="F244" s="352">
        <f t="shared" si="0"/>
        <v>0.60367271036727099</v>
      </c>
      <c r="G244" s="352">
        <f t="shared" si="1"/>
        <v>0.39632728963272895</v>
      </c>
    </row>
    <row r="245" spans="2:7" ht="19.5" x14ac:dyDescent="0.25">
      <c r="B245" s="351" t="s">
        <v>622</v>
      </c>
      <c r="C245" s="351">
        <v>3545</v>
      </c>
      <c r="D245" s="351">
        <v>3685</v>
      </c>
      <c r="E245" s="351">
        <v>7230</v>
      </c>
      <c r="F245" s="352">
        <f t="shared" si="0"/>
        <v>0.49031811894882432</v>
      </c>
      <c r="G245" s="352">
        <f t="shared" si="1"/>
        <v>0.50968188105117562</v>
      </c>
    </row>
    <row r="246" spans="2:7" ht="19.5" x14ac:dyDescent="0.25">
      <c r="B246" s="351" t="s">
        <v>623</v>
      </c>
      <c r="C246" s="351">
        <v>3183</v>
      </c>
      <c r="D246" s="351">
        <v>3648</v>
      </c>
      <c r="E246" s="351">
        <v>6831</v>
      </c>
      <c r="F246" s="352">
        <f t="shared" si="0"/>
        <v>0.46596398770311814</v>
      </c>
      <c r="G246" s="352">
        <f t="shared" si="1"/>
        <v>0.53403601229688191</v>
      </c>
    </row>
    <row r="247" spans="2:7" ht="19.5" x14ac:dyDescent="0.25">
      <c r="B247" s="350" t="s">
        <v>6</v>
      </c>
      <c r="C247" s="350">
        <v>49908</v>
      </c>
      <c r="D247" s="350">
        <v>41285</v>
      </c>
      <c r="E247" s="350">
        <v>91193</v>
      </c>
      <c r="F247" s="353">
        <f t="shared" si="0"/>
        <v>0.54727884815720507</v>
      </c>
      <c r="G247" s="353">
        <f t="shared" si="1"/>
        <v>0.45272115184279493</v>
      </c>
    </row>
    <row r="248" spans="2:7" ht="19.5" x14ac:dyDescent="0.25">
      <c r="B248" s="456" t="s">
        <v>779</v>
      </c>
      <c r="C248" s="457"/>
      <c r="D248" s="457"/>
      <c r="E248" s="457"/>
      <c r="F248" s="457"/>
      <c r="G248" s="458"/>
    </row>
    <row r="249" spans="2:7" ht="19.5" x14ac:dyDescent="0.25">
      <c r="B249" s="351" t="s">
        <v>614</v>
      </c>
      <c r="C249" s="354">
        <v>3822</v>
      </c>
      <c r="D249" s="354">
        <v>729</v>
      </c>
      <c r="E249" s="351">
        <v>4551</v>
      </c>
      <c r="F249" s="352">
        <f>+C249/E249</f>
        <v>0.83981542518127883</v>
      </c>
      <c r="G249" s="352">
        <f>+D249/E249</f>
        <v>0.16018457481872117</v>
      </c>
    </row>
    <row r="250" spans="2:7" ht="19.5" x14ac:dyDescent="0.25">
      <c r="B250" s="351" t="s">
        <v>615</v>
      </c>
      <c r="C250" s="354">
        <v>327</v>
      </c>
      <c r="D250" s="354">
        <v>1435</v>
      </c>
      <c r="E250" s="351">
        <v>1762</v>
      </c>
      <c r="F250" s="352">
        <f>+C250/E250</f>
        <v>0.18558456299659479</v>
      </c>
      <c r="G250" s="352">
        <f>+D250/E250</f>
        <v>0.81441543700340524</v>
      </c>
    </row>
    <row r="251" spans="2:7" ht="19.5" x14ac:dyDescent="0.25">
      <c r="B251" s="351" t="s">
        <v>616</v>
      </c>
      <c r="C251" s="354">
        <v>1495</v>
      </c>
      <c r="D251" s="354">
        <v>1051</v>
      </c>
      <c r="E251" s="351">
        <v>2546</v>
      </c>
      <c r="F251" s="352">
        <f t="shared" ref="F251:F259" si="2">+C251/E251</f>
        <v>0.5871956009426551</v>
      </c>
      <c r="G251" s="352">
        <f t="shared" ref="G251:G259" si="3">+D251/E251</f>
        <v>0.41280439905734484</v>
      </c>
    </row>
    <row r="252" spans="2:7" ht="19.5" x14ac:dyDescent="0.25">
      <c r="B252" s="351" t="s">
        <v>617</v>
      </c>
      <c r="C252" s="354">
        <v>4073</v>
      </c>
      <c r="D252" s="354">
        <v>2990</v>
      </c>
      <c r="E252" s="351">
        <v>7063</v>
      </c>
      <c r="F252" s="352">
        <f t="shared" si="2"/>
        <v>0.5766671386096559</v>
      </c>
      <c r="G252" s="352">
        <f t="shared" si="3"/>
        <v>0.42333286139034404</v>
      </c>
    </row>
    <row r="253" spans="2:7" ht="19.5" x14ac:dyDescent="0.25">
      <c r="B253" s="351" t="s">
        <v>618</v>
      </c>
      <c r="C253" s="354">
        <v>1269</v>
      </c>
      <c r="D253" s="354">
        <v>707</v>
      </c>
      <c r="E253" s="351">
        <v>1976</v>
      </c>
      <c r="F253" s="352">
        <f t="shared" si="2"/>
        <v>0.64220647773279349</v>
      </c>
      <c r="G253" s="352">
        <f t="shared" si="3"/>
        <v>0.35779352226720645</v>
      </c>
    </row>
    <row r="254" spans="2:7" ht="19.5" x14ac:dyDescent="0.25">
      <c r="B254" s="351" t="s">
        <v>778</v>
      </c>
      <c r="C254" s="354">
        <v>2005</v>
      </c>
      <c r="D254" s="354">
        <v>1222</v>
      </c>
      <c r="E254" s="351">
        <v>3227</v>
      </c>
      <c r="F254" s="352">
        <f t="shared" si="2"/>
        <v>0.62132011155872324</v>
      </c>
      <c r="G254" s="352">
        <f t="shared" si="3"/>
        <v>0.3786798884412767</v>
      </c>
    </row>
    <row r="255" spans="2:7" ht="19.5" x14ac:dyDescent="0.25">
      <c r="B255" s="351" t="s">
        <v>620</v>
      </c>
      <c r="C255" s="354">
        <v>6999</v>
      </c>
      <c r="D255" s="354">
        <v>1358</v>
      </c>
      <c r="E255" s="351">
        <v>8357</v>
      </c>
      <c r="F255" s="352">
        <f t="shared" si="2"/>
        <v>0.83750149575206412</v>
      </c>
      <c r="G255" s="352">
        <f t="shared" si="3"/>
        <v>0.16249850424793585</v>
      </c>
    </row>
    <row r="256" spans="2:7" ht="19.5" x14ac:dyDescent="0.25">
      <c r="B256" s="351" t="s">
        <v>621</v>
      </c>
      <c r="C256" s="354">
        <v>2301</v>
      </c>
      <c r="D256" s="354">
        <v>1516</v>
      </c>
      <c r="E256" s="351">
        <v>3817</v>
      </c>
      <c r="F256" s="352">
        <f t="shared" si="2"/>
        <v>0.60282944720985066</v>
      </c>
      <c r="G256" s="352">
        <f t="shared" si="3"/>
        <v>0.39717055279014934</v>
      </c>
    </row>
    <row r="257" spans="2:7" ht="19.5" x14ac:dyDescent="0.25">
      <c r="B257" s="351" t="s">
        <v>622</v>
      </c>
      <c r="C257" s="354">
        <v>2463</v>
      </c>
      <c r="D257" s="354">
        <v>1743</v>
      </c>
      <c r="E257" s="351">
        <v>4206</v>
      </c>
      <c r="F257" s="352">
        <f t="shared" si="2"/>
        <v>0.58559201141226824</v>
      </c>
      <c r="G257" s="352">
        <f t="shared" si="3"/>
        <v>0.41440798858773181</v>
      </c>
    </row>
    <row r="258" spans="2:7" ht="19.5" x14ac:dyDescent="0.25">
      <c r="B258" s="351" t="s">
        <v>623</v>
      </c>
      <c r="C258" s="354">
        <v>764</v>
      </c>
      <c r="D258" s="354">
        <v>326</v>
      </c>
      <c r="E258" s="351">
        <v>1090</v>
      </c>
      <c r="F258" s="352">
        <f t="shared" si="2"/>
        <v>0.70091743119266059</v>
      </c>
      <c r="G258" s="352">
        <f t="shared" si="3"/>
        <v>0.29908256880733947</v>
      </c>
    </row>
    <row r="259" spans="2:7" ht="19.5" x14ac:dyDescent="0.25">
      <c r="B259" s="350" t="s">
        <v>6</v>
      </c>
      <c r="C259" s="350">
        <v>25518</v>
      </c>
      <c r="D259" s="350">
        <v>13077</v>
      </c>
      <c r="E259" s="350">
        <v>38595</v>
      </c>
      <c r="F259" s="353">
        <f t="shared" si="2"/>
        <v>0.6611737271667314</v>
      </c>
      <c r="G259" s="353">
        <f t="shared" si="3"/>
        <v>0.33882627283326855</v>
      </c>
    </row>
    <row r="260" spans="2:7" ht="19.5" x14ac:dyDescent="0.25">
      <c r="B260" s="456" t="s">
        <v>780</v>
      </c>
      <c r="C260" s="457"/>
      <c r="D260" s="457"/>
      <c r="E260" s="457"/>
      <c r="F260" s="457"/>
      <c r="G260" s="458"/>
    </row>
    <row r="261" spans="2:7" ht="19.5" x14ac:dyDescent="0.25">
      <c r="B261" s="351" t="s">
        <v>614</v>
      </c>
      <c r="C261" s="354">
        <v>3070</v>
      </c>
      <c r="D261" s="354">
        <v>3285</v>
      </c>
      <c r="E261" s="351">
        <v>6355</v>
      </c>
      <c r="F261" s="355">
        <f>+C261/E261</f>
        <v>0.48308418568056649</v>
      </c>
      <c r="G261" s="355">
        <f>+D261/E261</f>
        <v>0.51691581431943356</v>
      </c>
    </row>
    <row r="262" spans="2:7" ht="19.5" x14ac:dyDescent="0.25">
      <c r="B262" s="351" t="s">
        <v>615</v>
      </c>
      <c r="C262" s="354">
        <v>410</v>
      </c>
      <c r="D262" s="354">
        <v>569</v>
      </c>
      <c r="E262" s="351">
        <v>979</v>
      </c>
      <c r="F262" s="355">
        <f>+C262/E262</f>
        <v>0.41879468845760981</v>
      </c>
      <c r="G262" s="355">
        <f>+D262/E262</f>
        <v>0.58120531154239019</v>
      </c>
    </row>
    <row r="263" spans="2:7" ht="19.5" x14ac:dyDescent="0.25">
      <c r="B263" s="351" t="s">
        <v>616</v>
      </c>
      <c r="C263" s="354">
        <v>570</v>
      </c>
      <c r="D263" s="354">
        <v>1193</v>
      </c>
      <c r="E263" s="351">
        <v>1763</v>
      </c>
      <c r="F263" s="355">
        <f t="shared" ref="F263:F271" si="4">+C263/E263</f>
        <v>0.32331253545093591</v>
      </c>
      <c r="G263" s="355">
        <f t="shared" ref="G263:G271" si="5">+D263/E263</f>
        <v>0.67668746454906414</v>
      </c>
    </row>
    <row r="264" spans="2:7" ht="19.5" x14ac:dyDescent="0.25">
      <c r="B264" s="351" t="s">
        <v>617</v>
      </c>
      <c r="C264" s="354">
        <v>8926</v>
      </c>
      <c r="D264" s="354">
        <v>14371</v>
      </c>
      <c r="E264" s="351">
        <v>23297</v>
      </c>
      <c r="F264" s="355">
        <f t="shared" si="4"/>
        <v>0.38313946001631111</v>
      </c>
      <c r="G264" s="355">
        <f t="shared" si="5"/>
        <v>0.61686053998368884</v>
      </c>
    </row>
    <row r="265" spans="2:7" ht="19.5" x14ac:dyDescent="0.25">
      <c r="B265" s="351" t="s">
        <v>618</v>
      </c>
      <c r="C265" s="354">
        <v>1345</v>
      </c>
      <c r="D265" s="354">
        <v>656</v>
      </c>
      <c r="E265" s="351">
        <v>2001</v>
      </c>
      <c r="F265" s="355">
        <f t="shared" si="4"/>
        <v>0.67216391804097952</v>
      </c>
      <c r="G265" s="355">
        <f t="shared" si="5"/>
        <v>0.32783608195902048</v>
      </c>
    </row>
    <row r="266" spans="2:7" ht="19.5" x14ac:dyDescent="0.25">
      <c r="B266" s="351" t="s">
        <v>648</v>
      </c>
      <c r="C266" s="354">
        <v>3979</v>
      </c>
      <c r="D266" s="354">
        <v>2103</v>
      </c>
      <c r="E266" s="351">
        <v>6082</v>
      </c>
      <c r="F266" s="355">
        <f t="shared" si="4"/>
        <v>0.65422558368957584</v>
      </c>
      <c r="G266" s="355">
        <f t="shared" si="5"/>
        <v>0.34577441631042422</v>
      </c>
    </row>
    <row r="267" spans="2:7" ht="19.5" x14ac:dyDescent="0.25">
      <c r="B267" s="351" t="s">
        <v>620</v>
      </c>
      <c r="C267" s="354">
        <v>2293</v>
      </c>
      <c r="D267" s="354">
        <v>578</v>
      </c>
      <c r="E267" s="351">
        <v>2871</v>
      </c>
      <c r="F267" s="355">
        <f t="shared" si="4"/>
        <v>0.79867641936607459</v>
      </c>
      <c r="G267" s="355">
        <f t="shared" si="5"/>
        <v>0.20132358063392547</v>
      </c>
    </row>
    <row r="268" spans="2:7" ht="19.5" x14ac:dyDescent="0.25">
      <c r="B268" s="351" t="s">
        <v>621</v>
      </c>
      <c r="C268" s="354">
        <v>296</v>
      </c>
      <c r="D268" s="354">
        <v>189</v>
      </c>
      <c r="E268" s="351">
        <v>485</v>
      </c>
      <c r="F268" s="355">
        <f t="shared" si="4"/>
        <v>0.61030927835051552</v>
      </c>
      <c r="G268" s="355">
        <f t="shared" si="5"/>
        <v>0.38969072164948454</v>
      </c>
    </row>
    <row r="269" spans="2:7" ht="19.5" x14ac:dyDescent="0.25">
      <c r="B269" s="351" t="s">
        <v>622</v>
      </c>
      <c r="C269" s="354">
        <v>1082</v>
      </c>
      <c r="D269" s="354">
        <v>1942</v>
      </c>
      <c r="E269" s="351">
        <v>3024</v>
      </c>
      <c r="F269" s="355">
        <f t="shared" si="4"/>
        <v>0.35780423280423279</v>
      </c>
      <c r="G269" s="355">
        <f t="shared" si="5"/>
        <v>0.64219576719576721</v>
      </c>
    </row>
    <row r="270" spans="2:7" ht="19.5" x14ac:dyDescent="0.25">
      <c r="B270" s="351" t="s">
        <v>623</v>
      </c>
      <c r="C270" s="354">
        <v>2419</v>
      </c>
      <c r="D270" s="354">
        <v>3322</v>
      </c>
      <c r="E270" s="351">
        <v>5741</v>
      </c>
      <c r="F270" s="355">
        <f t="shared" si="4"/>
        <v>0.42135516460546946</v>
      </c>
      <c r="G270" s="355">
        <f t="shared" si="5"/>
        <v>0.5786448353945306</v>
      </c>
    </row>
    <row r="271" spans="2:7" ht="19.5" x14ac:dyDescent="0.25">
      <c r="B271" s="350" t="s">
        <v>6</v>
      </c>
      <c r="C271" s="350">
        <v>24390</v>
      </c>
      <c r="D271" s="350">
        <v>28208</v>
      </c>
      <c r="E271" s="350">
        <v>52598</v>
      </c>
      <c r="F271" s="353">
        <f t="shared" si="4"/>
        <v>0.46370584432868173</v>
      </c>
      <c r="G271" s="353">
        <f t="shared" si="5"/>
        <v>0.53629415567131833</v>
      </c>
    </row>
    <row r="273" spans="2:7" ht="19.5" x14ac:dyDescent="0.25">
      <c r="B273" s="8" t="s">
        <v>783</v>
      </c>
    </row>
    <row r="274" spans="2:7" ht="19.5" x14ac:dyDescent="0.25">
      <c r="B274" s="455" t="s">
        <v>613</v>
      </c>
      <c r="C274" s="455" t="s">
        <v>782</v>
      </c>
      <c r="D274" s="455"/>
      <c r="E274" s="455"/>
      <c r="F274" s="455" t="s">
        <v>35</v>
      </c>
      <c r="G274" s="455"/>
    </row>
    <row r="275" spans="2:7" ht="19.5" x14ac:dyDescent="0.25">
      <c r="B275" s="455"/>
      <c r="C275" s="350" t="s">
        <v>4</v>
      </c>
      <c r="D275" s="350" t="s">
        <v>5</v>
      </c>
      <c r="E275" s="350" t="s">
        <v>6</v>
      </c>
      <c r="F275" s="350" t="s">
        <v>531</v>
      </c>
      <c r="G275" s="350" t="s">
        <v>532</v>
      </c>
    </row>
    <row r="276" spans="2:7" ht="19.5" x14ac:dyDescent="0.25">
      <c r="B276" s="351" t="s">
        <v>614</v>
      </c>
      <c r="C276" s="351">
        <v>2565</v>
      </c>
      <c r="D276" s="351">
        <v>2001</v>
      </c>
      <c r="E276" s="351">
        <v>4566</v>
      </c>
      <c r="F276" s="352">
        <f>+C276/E276</f>
        <v>0.56176084099868595</v>
      </c>
      <c r="G276" s="352">
        <f>+D276/E276</f>
        <v>0.43823915900131405</v>
      </c>
    </row>
    <row r="277" spans="2:7" ht="19.5" x14ac:dyDescent="0.25">
      <c r="B277" s="351" t="s">
        <v>615</v>
      </c>
      <c r="C277" s="351">
        <v>148</v>
      </c>
      <c r="D277" s="351">
        <v>64</v>
      </c>
      <c r="E277" s="351">
        <v>212</v>
      </c>
      <c r="F277" s="352">
        <f>+C277/E277</f>
        <v>0.69811320754716977</v>
      </c>
      <c r="G277" s="352">
        <f>+D277/E277</f>
        <v>0.30188679245283018</v>
      </c>
    </row>
    <row r="278" spans="2:7" ht="19.5" x14ac:dyDescent="0.25">
      <c r="B278" s="351" t="s">
        <v>616</v>
      </c>
      <c r="C278" s="351">
        <v>630</v>
      </c>
      <c r="D278" s="351">
        <v>508</v>
      </c>
      <c r="E278" s="351">
        <v>1138</v>
      </c>
      <c r="F278" s="352">
        <f t="shared" ref="F278:F286" si="6">+C278/E278</f>
        <v>0.55360281195079086</v>
      </c>
      <c r="G278" s="352">
        <f t="shared" ref="G278:G286" si="7">+D278/E278</f>
        <v>0.44639718804920914</v>
      </c>
    </row>
    <row r="279" spans="2:7" ht="19.5" x14ac:dyDescent="0.25">
      <c r="B279" s="351" t="s">
        <v>617</v>
      </c>
      <c r="C279" s="351">
        <v>3807</v>
      </c>
      <c r="D279" s="351">
        <v>4881</v>
      </c>
      <c r="E279" s="351">
        <v>8688</v>
      </c>
      <c r="F279" s="352">
        <f t="shared" si="6"/>
        <v>0.43819060773480661</v>
      </c>
      <c r="G279" s="352">
        <f t="shared" si="7"/>
        <v>0.56180939226519333</v>
      </c>
    </row>
    <row r="280" spans="2:7" ht="19.5" x14ac:dyDescent="0.25">
      <c r="B280" s="351" t="s">
        <v>618</v>
      </c>
      <c r="C280" s="351">
        <v>886</v>
      </c>
      <c r="D280" s="351">
        <v>481</v>
      </c>
      <c r="E280" s="351">
        <v>1367</v>
      </c>
      <c r="F280" s="352">
        <f t="shared" si="6"/>
        <v>0.64813460131675205</v>
      </c>
      <c r="G280" s="352">
        <f t="shared" si="7"/>
        <v>0.35186539868324801</v>
      </c>
    </row>
    <row r="281" spans="2:7" ht="19.5" x14ac:dyDescent="0.25">
      <c r="B281" s="351" t="s">
        <v>778</v>
      </c>
      <c r="C281" s="351">
        <v>1908</v>
      </c>
      <c r="D281" s="351">
        <v>636</v>
      </c>
      <c r="E281" s="351">
        <v>2544</v>
      </c>
      <c r="F281" s="352">
        <f t="shared" si="6"/>
        <v>0.75</v>
      </c>
      <c r="G281" s="352">
        <f t="shared" si="7"/>
        <v>0.25</v>
      </c>
    </row>
    <row r="282" spans="2:7" ht="19.5" x14ac:dyDescent="0.25">
      <c r="B282" s="351" t="s">
        <v>620</v>
      </c>
      <c r="C282" s="351">
        <v>673</v>
      </c>
      <c r="D282" s="351">
        <v>230</v>
      </c>
      <c r="E282" s="351">
        <v>903</v>
      </c>
      <c r="F282" s="352">
        <f t="shared" si="6"/>
        <v>0.74529346622369874</v>
      </c>
      <c r="G282" s="352">
        <f t="shared" si="7"/>
        <v>0.2547065337763012</v>
      </c>
    </row>
    <row r="283" spans="2:7" ht="19.5" x14ac:dyDescent="0.25">
      <c r="B283" s="351" t="s">
        <v>621</v>
      </c>
      <c r="C283" s="351">
        <v>667</v>
      </c>
      <c r="D283" s="351">
        <v>281</v>
      </c>
      <c r="E283" s="351">
        <v>948</v>
      </c>
      <c r="F283" s="352">
        <f t="shared" si="6"/>
        <v>0.70358649789029537</v>
      </c>
      <c r="G283" s="352">
        <f t="shared" si="7"/>
        <v>0.29641350210970463</v>
      </c>
    </row>
    <row r="284" spans="2:7" ht="19.5" x14ac:dyDescent="0.25">
      <c r="B284" s="351" t="s">
        <v>622</v>
      </c>
      <c r="C284" s="351">
        <v>960</v>
      </c>
      <c r="D284" s="351">
        <v>1193</v>
      </c>
      <c r="E284" s="351">
        <v>2153</v>
      </c>
      <c r="F284" s="352">
        <f t="shared" si="6"/>
        <v>0.44588945657222478</v>
      </c>
      <c r="G284" s="352">
        <f t="shared" si="7"/>
        <v>0.55411054342777522</v>
      </c>
    </row>
    <row r="285" spans="2:7" ht="19.5" x14ac:dyDescent="0.25">
      <c r="B285" s="351" t="s">
        <v>623</v>
      </c>
      <c r="C285" s="351">
        <v>530</v>
      </c>
      <c r="D285" s="351">
        <v>586</v>
      </c>
      <c r="E285" s="351">
        <v>1116</v>
      </c>
      <c r="F285" s="352">
        <f t="shared" si="6"/>
        <v>0.47491039426523296</v>
      </c>
      <c r="G285" s="352">
        <f t="shared" si="7"/>
        <v>0.52508960573476704</v>
      </c>
    </row>
    <row r="286" spans="2:7" ht="19.5" x14ac:dyDescent="0.25">
      <c r="B286" s="350" t="s">
        <v>6</v>
      </c>
      <c r="C286" s="350">
        <v>12774</v>
      </c>
      <c r="D286" s="350">
        <v>10861</v>
      </c>
      <c r="E286" s="350">
        <v>23635</v>
      </c>
      <c r="F286" s="353">
        <f t="shared" si="6"/>
        <v>0.54046964247937379</v>
      </c>
      <c r="G286" s="353">
        <f t="shared" si="7"/>
        <v>0.45953035752062621</v>
      </c>
    </row>
    <row r="287" spans="2:7" ht="19.5" x14ac:dyDescent="0.25">
      <c r="B287" s="456" t="s">
        <v>779</v>
      </c>
      <c r="C287" s="457"/>
      <c r="D287" s="457"/>
      <c r="E287" s="457"/>
      <c r="F287" s="457"/>
      <c r="G287" s="458"/>
    </row>
    <row r="288" spans="2:7" ht="19.5" x14ac:dyDescent="0.25">
      <c r="B288" s="351" t="s">
        <v>614</v>
      </c>
      <c r="C288" s="354">
        <v>1374</v>
      </c>
      <c r="D288" s="354">
        <v>699</v>
      </c>
      <c r="E288" s="351">
        <v>2073</v>
      </c>
      <c r="F288" s="352">
        <f>+C288/E288</f>
        <v>0.66280752532561504</v>
      </c>
      <c r="G288" s="352">
        <f>+D288/E288</f>
        <v>0.33719247467438496</v>
      </c>
    </row>
    <row r="289" spans="2:7" ht="19.5" x14ac:dyDescent="0.25">
      <c r="B289" s="351" t="s">
        <v>615</v>
      </c>
      <c r="C289" s="354">
        <v>70</v>
      </c>
      <c r="D289" s="354">
        <v>26</v>
      </c>
      <c r="E289" s="351">
        <v>96</v>
      </c>
      <c r="F289" s="352">
        <f>+C289/E289</f>
        <v>0.72916666666666663</v>
      </c>
      <c r="G289" s="352">
        <f>+D289/E289</f>
        <v>0.27083333333333331</v>
      </c>
    </row>
    <row r="290" spans="2:7" ht="19.5" x14ac:dyDescent="0.25">
      <c r="B290" s="351" t="s">
        <v>616</v>
      </c>
      <c r="C290" s="354">
        <v>304</v>
      </c>
      <c r="D290" s="354">
        <v>164</v>
      </c>
      <c r="E290" s="351">
        <v>468</v>
      </c>
      <c r="F290" s="352">
        <f t="shared" ref="F290:F298" si="8">+C290/E290</f>
        <v>0.6495726495726496</v>
      </c>
      <c r="G290" s="352">
        <f t="shared" ref="G290:G298" si="9">+D290/E290</f>
        <v>0.3504273504273504</v>
      </c>
    </row>
    <row r="291" spans="2:7" ht="19.5" x14ac:dyDescent="0.25">
      <c r="B291" s="351" t="s">
        <v>617</v>
      </c>
      <c r="C291" s="354">
        <v>1267</v>
      </c>
      <c r="D291" s="354">
        <v>948</v>
      </c>
      <c r="E291" s="351">
        <v>2215</v>
      </c>
      <c r="F291" s="352">
        <f t="shared" si="8"/>
        <v>0.57200902934537246</v>
      </c>
      <c r="G291" s="352">
        <f t="shared" si="9"/>
        <v>0.42799097065462754</v>
      </c>
    </row>
    <row r="292" spans="2:7" ht="19.5" x14ac:dyDescent="0.25">
      <c r="B292" s="351" t="s">
        <v>618</v>
      </c>
      <c r="C292" s="354">
        <v>712</v>
      </c>
      <c r="D292" s="354">
        <v>338</v>
      </c>
      <c r="E292" s="351">
        <v>1050</v>
      </c>
      <c r="F292" s="352">
        <f t="shared" si="8"/>
        <v>0.67809523809523808</v>
      </c>
      <c r="G292" s="352">
        <f t="shared" si="9"/>
        <v>0.32190476190476192</v>
      </c>
    </row>
    <row r="293" spans="2:7" ht="19.5" x14ac:dyDescent="0.25">
      <c r="B293" s="351" t="s">
        <v>778</v>
      </c>
      <c r="C293" s="354">
        <v>1477</v>
      </c>
      <c r="D293" s="354">
        <v>366</v>
      </c>
      <c r="E293" s="351">
        <v>1843</v>
      </c>
      <c r="F293" s="352">
        <f t="shared" si="8"/>
        <v>0.80141074335322848</v>
      </c>
      <c r="G293" s="352">
        <f t="shared" si="9"/>
        <v>0.19858925664677157</v>
      </c>
    </row>
    <row r="294" spans="2:7" ht="19.5" x14ac:dyDescent="0.25">
      <c r="B294" s="351" t="s">
        <v>620</v>
      </c>
      <c r="C294" s="354">
        <v>586</v>
      </c>
      <c r="D294" s="354">
        <v>198</v>
      </c>
      <c r="E294" s="351">
        <v>784</v>
      </c>
      <c r="F294" s="352">
        <f t="shared" si="8"/>
        <v>0.74744897959183676</v>
      </c>
      <c r="G294" s="352">
        <f t="shared" si="9"/>
        <v>0.25255102040816324</v>
      </c>
    </row>
    <row r="295" spans="2:7" ht="19.5" x14ac:dyDescent="0.25">
      <c r="B295" s="351" t="s">
        <v>621</v>
      </c>
      <c r="C295" s="354">
        <v>526</v>
      </c>
      <c r="D295" s="354">
        <v>216</v>
      </c>
      <c r="E295" s="351">
        <v>742</v>
      </c>
      <c r="F295" s="352">
        <f t="shared" si="8"/>
        <v>0.70889487870619949</v>
      </c>
      <c r="G295" s="352">
        <f t="shared" si="9"/>
        <v>0.29110512129380056</v>
      </c>
    </row>
    <row r="296" spans="2:7" ht="19.5" x14ac:dyDescent="0.25">
      <c r="B296" s="351" t="s">
        <v>622</v>
      </c>
      <c r="C296" s="354">
        <v>707</v>
      </c>
      <c r="D296" s="354">
        <v>554</v>
      </c>
      <c r="E296" s="351">
        <v>1261</v>
      </c>
      <c r="F296" s="352">
        <f t="shared" si="8"/>
        <v>0.56066613798572562</v>
      </c>
      <c r="G296" s="352">
        <f t="shared" si="9"/>
        <v>0.43933386201427438</v>
      </c>
    </row>
    <row r="297" spans="2:7" ht="19.5" x14ac:dyDescent="0.25">
      <c r="B297" s="351" t="s">
        <v>623</v>
      </c>
      <c r="C297" s="354">
        <v>162</v>
      </c>
      <c r="D297" s="354">
        <v>26</v>
      </c>
      <c r="E297" s="351">
        <v>188</v>
      </c>
      <c r="F297" s="352">
        <f t="shared" si="8"/>
        <v>0.86170212765957444</v>
      </c>
      <c r="G297" s="352">
        <f t="shared" si="9"/>
        <v>0.13829787234042554</v>
      </c>
    </row>
    <row r="298" spans="2:7" ht="19.5" x14ac:dyDescent="0.25">
      <c r="B298" s="350" t="s">
        <v>6</v>
      </c>
      <c r="C298" s="350">
        <v>7185</v>
      </c>
      <c r="D298" s="350">
        <v>3535</v>
      </c>
      <c r="E298" s="350">
        <v>10720</v>
      </c>
      <c r="F298" s="353">
        <f t="shared" si="8"/>
        <v>0.67024253731343286</v>
      </c>
      <c r="G298" s="353">
        <f t="shared" si="9"/>
        <v>0.32975746268656714</v>
      </c>
    </row>
    <row r="299" spans="2:7" ht="19.5" x14ac:dyDescent="0.25">
      <c r="B299" s="456" t="s">
        <v>780</v>
      </c>
      <c r="C299" s="457"/>
      <c r="D299" s="457"/>
      <c r="E299" s="457"/>
      <c r="F299" s="457"/>
      <c r="G299" s="458"/>
    </row>
    <row r="300" spans="2:7" ht="19.5" x14ac:dyDescent="0.25">
      <c r="B300" s="351" t="s">
        <v>614</v>
      </c>
      <c r="C300" s="354">
        <v>1191</v>
      </c>
      <c r="D300" s="354">
        <v>1302</v>
      </c>
      <c r="E300" s="351">
        <v>2493</v>
      </c>
      <c r="F300" s="355">
        <f>+C300/E300</f>
        <v>0.47773766546329721</v>
      </c>
      <c r="G300" s="355">
        <f>+D300/E300</f>
        <v>0.52226233453670279</v>
      </c>
    </row>
    <row r="301" spans="2:7" ht="19.5" x14ac:dyDescent="0.25">
      <c r="B301" s="351" t="s">
        <v>615</v>
      </c>
      <c r="C301" s="354">
        <v>78</v>
      </c>
      <c r="D301" s="354">
        <v>38</v>
      </c>
      <c r="E301" s="351">
        <v>116</v>
      </c>
      <c r="F301" s="355">
        <f>+C301/E301</f>
        <v>0.67241379310344829</v>
      </c>
      <c r="G301" s="355">
        <f>+D301/E301</f>
        <v>0.32758620689655171</v>
      </c>
    </row>
    <row r="302" spans="2:7" ht="19.5" x14ac:dyDescent="0.25">
      <c r="B302" s="351" t="s">
        <v>616</v>
      </c>
      <c r="C302" s="354">
        <v>326</v>
      </c>
      <c r="D302" s="354">
        <v>344</v>
      </c>
      <c r="E302" s="351">
        <v>670</v>
      </c>
      <c r="F302" s="355">
        <f t="shared" ref="F302:F310" si="10">+C302/E302</f>
        <v>0.48656716417910445</v>
      </c>
      <c r="G302" s="355">
        <f t="shared" ref="G302:G310" si="11">+D302/E302</f>
        <v>0.51343283582089549</v>
      </c>
    </row>
    <row r="303" spans="2:7" ht="19.5" x14ac:dyDescent="0.25">
      <c r="B303" s="351" t="s">
        <v>617</v>
      </c>
      <c r="C303" s="354">
        <v>2540</v>
      </c>
      <c r="D303" s="354">
        <v>3933</v>
      </c>
      <c r="E303" s="351">
        <v>6473</v>
      </c>
      <c r="F303" s="355">
        <f t="shared" si="10"/>
        <v>0.39239919666306194</v>
      </c>
      <c r="G303" s="355">
        <f t="shared" si="11"/>
        <v>0.607600803336938</v>
      </c>
    </row>
    <row r="304" spans="2:7" ht="19.5" x14ac:dyDescent="0.25">
      <c r="B304" s="351" t="s">
        <v>618</v>
      </c>
      <c r="C304" s="354">
        <v>174</v>
      </c>
      <c r="D304" s="354">
        <v>143</v>
      </c>
      <c r="E304" s="351">
        <v>317</v>
      </c>
      <c r="F304" s="355">
        <f t="shared" si="10"/>
        <v>0.54889589905362779</v>
      </c>
      <c r="G304" s="355">
        <f t="shared" si="11"/>
        <v>0.45110410094637227</v>
      </c>
    </row>
    <row r="305" spans="2:7" ht="19.5" x14ac:dyDescent="0.25">
      <c r="B305" s="351" t="s">
        <v>648</v>
      </c>
      <c r="C305" s="354">
        <v>431</v>
      </c>
      <c r="D305" s="354">
        <v>270</v>
      </c>
      <c r="E305" s="351">
        <v>701</v>
      </c>
      <c r="F305" s="355">
        <f t="shared" si="10"/>
        <v>0.61483594864479318</v>
      </c>
      <c r="G305" s="355">
        <f t="shared" si="11"/>
        <v>0.38516405135520687</v>
      </c>
    </row>
    <row r="306" spans="2:7" ht="19.5" x14ac:dyDescent="0.25">
      <c r="B306" s="351" t="s">
        <v>620</v>
      </c>
      <c r="C306" s="354">
        <v>87</v>
      </c>
      <c r="D306" s="354">
        <v>32</v>
      </c>
      <c r="E306" s="351">
        <v>119</v>
      </c>
      <c r="F306" s="355">
        <f t="shared" si="10"/>
        <v>0.73109243697478987</v>
      </c>
      <c r="G306" s="355">
        <f t="shared" si="11"/>
        <v>0.26890756302521007</v>
      </c>
    </row>
    <row r="307" spans="2:7" ht="19.5" x14ac:dyDescent="0.25">
      <c r="B307" s="351" t="s">
        <v>621</v>
      </c>
      <c r="C307" s="354">
        <v>141</v>
      </c>
      <c r="D307" s="354">
        <v>65</v>
      </c>
      <c r="E307" s="351">
        <v>206</v>
      </c>
      <c r="F307" s="355">
        <f t="shared" si="10"/>
        <v>0.68446601941747576</v>
      </c>
      <c r="G307" s="355">
        <f t="shared" si="11"/>
        <v>0.3155339805825243</v>
      </c>
    </row>
    <row r="308" spans="2:7" ht="19.5" x14ac:dyDescent="0.25">
      <c r="B308" s="351" t="s">
        <v>622</v>
      </c>
      <c r="C308" s="354">
        <v>253</v>
      </c>
      <c r="D308" s="354">
        <v>639</v>
      </c>
      <c r="E308" s="351">
        <v>892</v>
      </c>
      <c r="F308" s="355">
        <f t="shared" si="10"/>
        <v>0.28363228699551568</v>
      </c>
      <c r="G308" s="355">
        <f t="shared" si="11"/>
        <v>0.71636771300448432</v>
      </c>
    </row>
    <row r="309" spans="2:7" ht="19.5" x14ac:dyDescent="0.25">
      <c r="B309" s="351" t="s">
        <v>623</v>
      </c>
      <c r="C309" s="354">
        <v>368</v>
      </c>
      <c r="D309" s="354">
        <v>560</v>
      </c>
      <c r="E309" s="351">
        <v>928</v>
      </c>
      <c r="F309" s="355">
        <f t="shared" si="10"/>
        <v>0.39655172413793105</v>
      </c>
      <c r="G309" s="355">
        <f t="shared" si="11"/>
        <v>0.60344827586206895</v>
      </c>
    </row>
    <row r="310" spans="2:7" ht="19.5" x14ac:dyDescent="0.25">
      <c r="B310" s="350" t="s">
        <v>6</v>
      </c>
      <c r="C310" s="350">
        <v>5589</v>
      </c>
      <c r="D310" s="350">
        <v>7326</v>
      </c>
      <c r="E310" s="350">
        <v>12915</v>
      </c>
      <c r="F310" s="353">
        <f t="shared" si="10"/>
        <v>0.43275261324041814</v>
      </c>
      <c r="G310" s="353">
        <f t="shared" si="11"/>
        <v>0.56724738675958186</v>
      </c>
    </row>
  </sheetData>
  <mergeCells count="22">
    <mergeCell ref="B274:B275"/>
    <mergeCell ref="C274:E274"/>
    <mergeCell ref="F274:G274"/>
    <mergeCell ref="B287:G287"/>
    <mergeCell ref="B299:G299"/>
    <mergeCell ref="B205:I205"/>
    <mergeCell ref="B150:B151"/>
    <mergeCell ref="C150:E150"/>
    <mergeCell ref="F150:H150"/>
    <mergeCell ref="B163:B164"/>
    <mergeCell ref="C163:E163"/>
    <mergeCell ref="F163:H163"/>
    <mergeCell ref="B196:B197"/>
    <mergeCell ref="C196:D196"/>
    <mergeCell ref="E196:F196"/>
    <mergeCell ref="G196:I196"/>
    <mergeCell ref="B201:I201"/>
    <mergeCell ref="B235:B236"/>
    <mergeCell ref="C235:E235"/>
    <mergeCell ref="F235:G235"/>
    <mergeCell ref="B248:G248"/>
    <mergeCell ref="B260:G26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H209"/>
  <sheetViews>
    <sheetView topLeftCell="A121" workbookViewId="0">
      <selection activeCell="B2" sqref="B2"/>
    </sheetView>
  </sheetViews>
  <sheetFormatPr defaultRowHeight="15" x14ac:dyDescent="0.25"/>
  <cols>
    <col min="2" max="2" width="46.42578125" customWidth="1"/>
    <col min="3" max="3" width="12.140625" customWidth="1"/>
    <col min="4" max="4" width="14.140625" customWidth="1"/>
    <col min="5" max="5" width="14.42578125" customWidth="1"/>
    <col min="6" max="6" width="14.28515625" customWidth="1"/>
    <col min="8" max="8" width="15.5703125" customWidth="1"/>
  </cols>
  <sheetData>
    <row r="2" spans="2:4" ht="19.5" x14ac:dyDescent="0.25">
      <c r="B2" s="115" t="s">
        <v>660</v>
      </c>
    </row>
    <row r="4" spans="2:4" ht="20.25" thickBot="1" x14ac:dyDescent="0.3">
      <c r="B4" s="8" t="s">
        <v>661</v>
      </c>
    </row>
    <row r="5" spans="2:4" ht="20.25" thickBot="1" x14ac:dyDescent="0.3">
      <c r="B5" s="150" t="s">
        <v>465</v>
      </c>
      <c r="C5" s="151">
        <v>2016</v>
      </c>
      <c r="D5" s="151">
        <v>2017</v>
      </c>
    </row>
    <row r="6" spans="2:4" ht="23.25" customHeight="1" thickBot="1" x14ac:dyDescent="0.3">
      <c r="B6" s="32" t="s">
        <v>662</v>
      </c>
      <c r="C6" s="116">
        <v>4654</v>
      </c>
      <c r="D6" s="116">
        <v>5160</v>
      </c>
    </row>
    <row r="7" spans="2:4" ht="20.25" thickBot="1" x14ac:dyDescent="0.3">
      <c r="B7" s="152" t="s">
        <v>110</v>
      </c>
      <c r="C7" s="158">
        <v>1363</v>
      </c>
      <c r="D7" s="158">
        <v>1447</v>
      </c>
    </row>
    <row r="8" spans="2:4" ht="20.25" thickBot="1" x14ac:dyDescent="0.3">
      <c r="B8" s="152" t="s">
        <v>112</v>
      </c>
      <c r="C8" s="158">
        <v>2047</v>
      </c>
      <c r="D8" s="158">
        <v>1214</v>
      </c>
    </row>
    <row r="9" spans="2:4" ht="20.25" thickBot="1" x14ac:dyDescent="0.3">
      <c r="B9" s="152" t="s">
        <v>111</v>
      </c>
      <c r="C9" s="158">
        <v>1244</v>
      </c>
      <c r="D9" s="158">
        <v>2499</v>
      </c>
    </row>
    <row r="10" spans="2:4" ht="14.25" customHeight="1" thickBot="1" x14ac:dyDescent="0.3">
      <c r="B10" s="32" t="s">
        <v>103</v>
      </c>
      <c r="C10" s="116">
        <v>35068</v>
      </c>
      <c r="D10" s="116">
        <v>35183</v>
      </c>
    </row>
    <row r="11" spans="2:4" ht="20.25" thickBot="1" x14ac:dyDescent="0.3">
      <c r="B11" s="152" t="s">
        <v>110</v>
      </c>
      <c r="C11" s="158">
        <v>8812</v>
      </c>
      <c r="D11" s="158">
        <v>7760</v>
      </c>
    </row>
    <row r="12" spans="2:4" ht="20.25" thickBot="1" x14ac:dyDescent="0.3">
      <c r="B12" s="152" t="s">
        <v>112</v>
      </c>
      <c r="C12" s="158">
        <v>15337</v>
      </c>
      <c r="D12" s="158">
        <v>7934</v>
      </c>
    </row>
    <row r="13" spans="2:4" ht="20.25" thickBot="1" x14ac:dyDescent="0.3">
      <c r="B13" s="152" t="s">
        <v>111</v>
      </c>
      <c r="C13" s="158">
        <v>10919</v>
      </c>
      <c r="D13" s="158">
        <v>19489</v>
      </c>
    </row>
    <row r="14" spans="2:4" ht="18.75" customHeight="1" thickBot="1" x14ac:dyDescent="0.3">
      <c r="B14" s="32" t="s">
        <v>663</v>
      </c>
      <c r="C14" s="282">
        <v>4</v>
      </c>
      <c r="D14" s="282">
        <v>4</v>
      </c>
    </row>
    <row r="15" spans="2:4" ht="20.25" thickBot="1" x14ac:dyDescent="0.3">
      <c r="B15" s="152" t="s">
        <v>110</v>
      </c>
      <c r="C15" s="273">
        <v>4</v>
      </c>
      <c r="D15" s="273">
        <v>6</v>
      </c>
    </row>
    <row r="16" spans="2:4" ht="20.25" thickBot="1" x14ac:dyDescent="0.3">
      <c r="B16" s="152" t="s">
        <v>112</v>
      </c>
      <c r="C16" s="273">
        <v>4</v>
      </c>
      <c r="D16" s="273">
        <v>4</v>
      </c>
    </row>
    <row r="17" spans="2:6" ht="20.25" thickBot="1" x14ac:dyDescent="0.3">
      <c r="B17" s="152" t="s">
        <v>111</v>
      </c>
      <c r="C17" s="273">
        <v>3</v>
      </c>
      <c r="D17" s="273">
        <v>4</v>
      </c>
    </row>
    <row r="18" spans="2:6" ht="19.5" x14ac:dyDescent="0.25">
      <c r="B18" s="8"/>
    </row>
    <row r="19" spans="2:6" ht="20.25" thickBot="1" x14ac:dyDescent="0.3">
      <c r="B19" s="8" t="s">
        <v>664</v>
      </c>
    </row>
    <row r="20" spans="2:6" ht="20.25" thickBot="1" x14ac:dyDescent="0.3">
      <c r="B20" s="30" t="s">
        <v>43</v>
      </c>
      <c r="C20" s="387">
        <v>2016</v>
      </c>
      <c r="D20" s="388"/>
      <c r="E20" s="387">
        <v>2017</v>
      </c>
      <c r="F20" s="388"/>
    </row>
    <row r="21" spans="2:6" ht="20.25" thickBot="1" x14ac:dyDescent="0.3">
      <c r="B21" s="38" t="s">
        <v>126</v>
      </c>
      <c r="C21" s="39" t="s">
        <v>45</v>
      </c>
      <c r="D21" s="39" t="s">
        <v>35</v>
      </c>
      <c r="E21" s="39" t="s">
        <v>45</v>
      </c>
      <c r="F21" s="39" t="s">
        <v>35</v>
      </c>
    </row>
    <row r="22" spans="2:6" ht="20.25" thickBot="1" x14ac:dyDescent="0.3">
      <c r="B22" s="152" t="s">
        <v>665</v>
      </c>
      <c r="C22" s="126">
        <v>2741</v>
      </c>
      <c r="D22" s="18">
        <v>0.58899999999999997</v>
      </c>
      <c r="E22" s="23">
        <v>2745</v>
      </c>
      <c r="F22" s="18">
        <v>0.53200000000000003</v>
      </c>
    </row>
    <row r="23" spans="2:6" ht="20.25" thickBot="1" x14ac:dyDescent="0.3">
      <c r="B23" s="40" t="s">
        <v>46</v>
      </c>
      <c r="C23" s="126">
        <v>1676</v>
      </c>
      <c r="D23" s="18">
        <v>0.36</v>
      </c>
      <c r="E23" s="23">
        <v>2129</v>
      </c>
      <c r="F23" s="18">
        <v>0.41299999999999998</v>
      </c>
    </row>
    <row r="24" spans="2:6" ht="20.25" thickBot="1" x14ac:dyDescent="0.3">
      <c r="B24" s="40" t="s">
        <v>666</v>
      </c>
      <c r="C24" s="125">
        <v>169</v>
      </c>
      <c r="D24" s="18">
        <v>3.5999999999999997E-2</v>
      </c>
      <c r="E24" s="53">
        <v>202</v>
      </c>
      <c r="F24" s="18">
        <v>3.9E-2</v>
      </c>
    </row>
    <row r="25" spans="2:6" ht="20.25" thickBot="1" x14ac:dyDescent="0.3">
      <c r="B25" s="40" t="s">
        <v>667</v>
      </c>
      <c r="C25" s="125">
        <v>68</v>
      </c>
      <c r="D25" s="18">
        <v>1.4999999999999999E-2</v>
      </c>
      <c r="E25" s="53">
        <v>84</v>
      </c>
      <c r="F25" s="18">
        <v>1.6E-2</v>
      </c>
    </row>
    <row r="26" spans="2:6" ht="20.25" thickBot="1" x14ac:dyDescent="0.3">
      <c r="B26" s="11" t="s">
        <v>6</v>
      </c>
      <c r="C26" s="52">
        <v>4654</v>
      </c>
      <c r="D26" s="73">
        <v>1</v>
      </c>
      <c r="E26" s="52">
        <v>5160</v>
      </c>
      <c r="F26" s="73">
        <v>1</v>
      </c>
    </row>
    <row r="27" spans="2:6" ht="19.5" x14ac:dyDescent="0.25">
      <c r="B27" s="8"/>
    </row>
    <row r="28" spans="2:6" ht="20.25" thickBot="1" x14ac:dyDescent="0.3">
      <c r="B28" s="8" t="s">
        <v>668</v>
      </c>
    </row>
    <row r="29" spans="2:6" ht="20.25" thickBot="1" x14ac:dyDescent="0.3">
      <c r="B29" s="150" t="s">
        <v>58</v>
      </c>
      <c r="C29" s="151">
        <v>2016</v>
      </c>
      <c r="D29" s="151">
        <v>2017</v>
      </c>
    </row>
    <row r="30" spans="2:6" ht="20.25" thickBot="1" x14ac:dyDescent="0.3">
      <c r="B30" s="32" t="s">
        <v>669</v>
      </c>
      <c r="C30" s="116">
        <v>126165</v>
      </c>
      <c r="D30" s="44">
        <v>152015</v>
      </c>
    </row>
    <row r="31" spans="2:6" ht="20.25" thickBot="1" x14ac:dyDescent="0.3">
      <c r="B31" s="13" t="s">
        <v>670</v>
      </c>
      <c r="C31" s="23">
        <v>49293</v>
      </c>
      <c r="D31" s="22">
        <v>61556</v>
      </c>
    </row>
    <row r="32" spans="2:6" ht="20.25" thickBot="1" x14ac:dyDescent="0.3">
      <c r="B32" s="13" t="s">
        <v>527</v>
      </c>
      <c r="C32" s="23">
        <v>76872</v>
      </c>
      <c r="D32" s="22">
        <v>90459</v>
      </c>
    </row>
    <row r="33" spans="2:4" ht="20.25" thickBot="1" x14ac:dyDescent="0.3">
      <c r="B33" s="45" t="s">
        <v>222</v>
      </c>
      <c r="C33" s="18">
        <v>0.39100000000000001</v>
      </c>
      <c r="D33" s="46">
        <v>0.40500000000000003</v>
      </c>
    </row>
    <row r="34" spans="2:4" ht="20.25" thickBot="1" x14ac:dyDescent="0.3">
      <c r="B34" s="45" t="s">
        <v>223</v>
      </c>
      <c r="C34" s="18">
        <v>0.60899999999999999</v>
      </c>
      <c r="D34" s="46">
        <v>0.59499999999999997</v>
      </c>
    </row>
    <row r="35" spans="2:4" ht="20.25" thickBot="1" x14ac:dyDescent="0.3">
      <c r="B35" s="32" t="s">
        <v>671</v>
      </c>
      <c r="C35" s="116">
        <v>38495</v>
      </c>
      <c r="D35" s="116">
        <v>43791</v>
      </c>
    </row>
    <row r="36" spans="2:4" ht="20.25" thickBot="1" x14ac:dyDescent="0.3">
      <c r="B36" s="13" t="s">
        <v>670</v>
      </c>
      <c r="C36" s="23">
        <v>14649</v>
      </c>
      <c r="D36" s="23">
        <v>17431</v>
      </c>
    </row>
    <row r="37" spans="2:4" ht="20.25" thickBot="1" x14ac:dyDescent="0.3">
      <c r="B37" s="13" t="s">
        <v>527</v>
      </c>
      <c r="C37" s="23">
        <v>23846</v>
      </c>
      <c r="D37" s="23">
        <v>26360</v>
      </c>
    </row>
    <row r="38" spans="2:4" ht="20.25" thickBot="1" x14ac:dyDescent="0.3">
      <c r="B38" s="45" t="s">
        <v>222</v>
      </c>
      <c r="C38" s="18">
        <v>0.38100000000000001</v>
      </c>
      <c r="D38" s="283">
        <v>0.39800000000000002</v>
      </c>
    </row>
    <row r="39" spans="2:4" ht="20.25" thickBot="1" x14ac:dyDescent="0.3">
      <c r="B39" s="45" t="s">
        <v>223</v>
      </c>
      <c r="C39" s="18">
        <v>0.61899999999999999</v>
      </c>
      <c r="D39" s="283">
        <v>0.60199999999999998</v>
      </c>
    </row>
    <row r="40" spans="2:4" ht="20.25" thickBot="1" x14ac:dyDescent="0.3">
      <c r="B40" s="32" t="s">
        <v>672</v>
      </c>
      <c r="C40" s="116">
        <v>57275</v>
      </c>
      <c r="D40" s="116">
        <v>35043</v>
      </c>
    </row>
    <row r="41" spans="2:4" ht="20.25" thickBot="1" x14ac:dyDescent="0.3">
      <c r="B41" s="13" t="s">
        <v>670</v>
      </c>
      <c r="C41" s="23">
        <v>22745</v>
      </c>
      <c r="D41" s="23">
        <v>14899</v>
      </c>
    </row>
    <row r="42" spans="2:4" ht="20.25" thickBot="1" x14ac:dyDescent="0.3">
      <c r="B42" s="13" t="s">
        <v>527</v>
      </c>
      <c r="C42" s="23">
        <v>34530</v>
      </c>
      <c r="D42" s="23">
        <v>20144</v>
      </c>
    </row>
    <row r="43" spans="2:4" ht="20.25" thickBot="1" x14ac:dyDescent="0.3">
      <c r="B43" s="45" t="s">
        <v>222</v>
      </c>
      <c r="C43" s="18">
        <v>0.39700000000000002</v>
      </c>
      <c r="D43" s="283">
        <v>0.42499999999999999</v>
      </c>
    </row>
    <row r="44" spans="2:4" ht="20.25" thickBot="1" x14ac:dyDescent="0.3">
      <c r="B44" s="45" t="s">
        <v>223</v>
      </c>
      <c r="C44" s="18">
        <v>0.60299999999999998</v>
      </c>
      <c r="D44" s="283">
        <v>0.57499999999999996</v>
      </c>
    </row>
    <row r="45" spans="2:4" ht="20.25" thickBot="1" x14ac:dyDescent="0.3">
      <c r="B45" s="32" t="s">
        <v>673</v>
      </c>
      <c r="C45" s="116">
        <v>30395</v>
      </c>
      <c r="D45" s="116">
        <v>73181</v>
      </c>
    </row>
    <row r="46" spans="2:4" ht="20.25" thickBot="1" x14ac:dyDescent="0.3">
      <c r="B46" s="13" t="s">
        <v>670</v>
      </c>
      <c r="C46" s="23">
        <v>11899</v>
      </c>
      <c r="D46" s="23">
        <v>29226</v>
      </c>
    </row>
    <row r="47" spans="2:4" ht="20.25" thickBot="1" x14ac:dyDescent="0.3">
      <c r="B47" s="13" t="s">
        <v>527</v>
      </c>
      <c r="C47" s="23">
        <v>18496</v>
      </c>
      <c r="D47" s="23">
        <v>43955</v>
      </c>
    </row>
    <row r="48" spans="2:4" ht="20.25" thickBot="1" x14ac:dyDescent="0.3">
      <c r="B48" s="45" t="s">
        <v>222</v>
      </c>
      <c r="C48" s="18">
        <v>0.39100000000000001</v>
      </c>
      <c r="D48" s="46">
        <v>0.39900000000000002</v>
      </c>
    </row>
    <row r="49" spans="2:4" ht="20.25" thickBot="1" x14ac:dyDescent="0.3">
      <c r="B49" s="45" t="s">
        <v>223</v>
      </c>
      <c r="C49" s="18">
        <v>0.60899999999999999</v>
      </c>
      <c r="D49" s="46">
        <v>0.60099999999999998</v>
      </c>
    </row>
    <row r="50" spans="2:4" ht="19.5" x14ac:dyDescent="0.25">
      <c r="B50" s="317"/>
      <c r="C50" s="318"/>
      <c r="D50" s="319"/>
    </row>
    <row r="51" spans="2:4" ht="20.25" thickBot="1" x14ac:dyDescent="0.3">
      <c r="B51" s="8" t="s">
        <v>758</v>
      </c>
    </row>
    <row r="52" spans="2:4" ht="20.25" thickBot="1" x14ac:dyDescent="0.3">
      <c r="B52" s="150" t="s">
        <v>58</v>
      </c>
      <c r="C52" s="151">
        <v>2015</v>
      </c>
      <c r="D52" s="151">
        <v>2016</v>
      </c>
    </row>
    <row r="53" spans="2:4" ht="20.25" thickBot="1" x14ac:dyDescent="0.3">
      <c r="B53" s="32" t="s">
        <v>759</v>
      </c>
      <c r="C53" s="116">
        <v>75993</v>
      </c>
      <c r="D53" s="116">
        <v>103164</v>
      </c>
    </row>
    <row r="54" spans="2:4" ht="20.25" thickBot="1" x14ac:dyDescent="0.3">
      <c r="B54" s="13" t="s">
        <v>670</v>
      </c>
      <c r="C54" s="23">
        <v>34111</v>
      </c>
      <c r="D54" s="23">
        <v>43937</v>
      </c>
    </row>
    <row r="55" spans="2:4" ht="20.25" thickBot="1" x14ac:dyDescent="0.3">
      <c r="B55" s="13" t="s">
        <v>527</v>
      </c>
      <c r="C55" s="23">
        <v>41882</v>
      </c>
      <c r="D55" s="23">
        <v>59227</v>
      </c>
    </row>
    <row r="56" spans="2:4" ht="20.25" thickBot="1" x14ac:dyDescent="0.3">
      <c r="B56" s="45" t="s">
        <v>222</v>
      </c>
      <c r="C56" s="18">
        <v>0.44900000000000001</v>
      </c>
      <c r="D56" s="18">
        <v>0.42599999999999999</v>
      </c>
    </row>
    <row r="57" spans="2:4" ht="20.25" thickBot="1" x14ac:dyDescent="0.3">
      <c r="B57" s="45" t="s">
        <v>223</v>
      </c>
      <c r="C57" s="18">
        <v>0.55100000000000005</v>
      </c>
      <c r="D57" s="18">
        <v>0.57399999999999995</v>
      </c>
    </row>
    <row r="58" spans="2:4" ht="19.5" x14ac:dyDescent="0.25">
      <c r="B58" s="317"/>
      <c r="C58" s="318"/>
      <c r="D58" s="319"/>
    </row>
    <row r="59" spans="2:4" ht="20.25" thickBot="1" x14ac:dyDescent="0.3">
      <c r="B59" s="8" t="s">
        <v>674</v>
      </c>
    </row>
    <row r="60" spans="2:4" ht="20.25" thickBot="1" x14ac:dyDescent="0.3">
      <c r="B60" s="150" t="s">
        <v>155</v>
      </c>
      <c r="C60" s="151">
        <v>2016</v>
      </c>
      <c r="D60" s="151">
        <v>2017</v>
      </c>
    </row>
    <row r="61" spans="2:4" ht="20.25" thickBot="1" x14ac:dyDescent="0.3">
      <c r="B61" s="32" t="s">
        <v>675</v>
      </c>
      <c r="C61" s="44">
        <v>5725</v>
      </c>
      <c r="D61" s="116">
        <v>6287</v>
      </c>
    </row>
    <row r="62" spans="2:4" ht="20.25" thickBot="1" x14ac:dyDescent="0.3">
      <c r="B62" s="13" t="s">
        <v>670</v>
      </c>
      <c r="C62" s="22">
        <v>3652</v>
      </c>
      <c r="D62" s="23">
        <v>4006</v>
      </c>
    </row>
    <row r="63" spans="2:4" ht="20.25" thickBot="1" x14ac:dyDescent="0.3">
      <c r="B63" s="13" t="s">
        <v>527</v>
      </c>
      <c r="C63" s="22">
        <v>2073</v>
      </c>
      <c r="D63" s="23">
        <v>2281</v>
      </c>
    </row>
    <row r="64" spans="2:4" ht="20.25" thickBot="1" x14ac:dyDescent="0.3">
      <c r="B64" s="45" t="s">
        <v>222</v>
      </c>
      <c r="C64" s="46">
        <v>0.63800000000000001</v>
      </c>
      <c r="D64" s="18">
        <v>0.63700000000000001</v>
      </c>
    </row>
    <row r="65" spans="2:4" ht="20.25" thickBot="1" x14ac:dyDescent="0.3">
      <c r="B65" s="45" t="s">
        <v>223</v>
      </c>
      <c r="C65" s="46">
        <v>0.36199999999999999</v>
      </c>
      <c r="D65" s="18">
        <v>0.36299999999999999</v>
      </c>
    </row>
    <row r="66" spans="2:4" ht="20.25" thickBot="1" x14ac:dyDescent="0.3">
      <c r="B66" s="32" t="s">
        <v>676</v>
      </c>
      <c r="C66" s="44">
        <v>1640</v>
      </c>
      <c r="D66" s="116">
        <v>1738</v>
      </c>
    </row>
    <row r="67" spans="2:4" ht="20.25" thickBot="1" x14ac:dyDescent="0.3">
      <c r="B67" s="13" t="s">
        <v>670</v>
      </c>
      <c r="C67" s="22">
        <v>1037</v>
      </c>
      <c r="D67" s="23">
        <v>1036</v>
      </c>
    </row>
    <row r="68" spans="2:4" ht="20.25" thickBot="1" x14ac:dyDescent="0.3">
      <c r="B68" s="13" t="s">
        <v>527</v>
      </c>
      <c r="C68" s="21">
        <v>603</v>
      </c>
      <c r="D68" s="53">
        <v>702</v>
      </c>
    </row>
    <row r="69" spans="2:4" ht="20.25" thickBot="1" x14ac:dyDescent="0.3">
      <c r="B69" s="45" t="s">
        <v>222</v>
      </c>
      <c r="C69" s="46">
        <v>0.63200000000000001</v>
      </c>
      <c r="D69" s="18">
        <v>0.59599999999999997</v>
      </c>
    </row>
    <row r="70" spans="2:4" ht="20.25" thickBot="1" x14ac:dyDescent="0.3">
      <c r="B70" s="45" t="s">
        <v>223</v>
      </c>
      <c r="C70" s="46">
        <v>0.36799999999999999</v>
      </c>
      <c r="D70" s="18">
        <v>0.40400000000000003</v>
      </c>
    </row>
    <row r="71" spans="2:4" ht="20.25" thickBot="1" x14ac:dyDescent="0.3">
      <c r="B71" s="32" t="s">
        <v>677</v>
      </c>
      <c r="C71" s="44">
        <v>2501</v>
      </c>
      <c r="D71" s="116">
        <v>1446</v>
      </c>
    </row>
    <row r="72" spans="2:4" ht="20.25" thickBot="1" x14ac:dyDescent="0.3">
      <c r="B72" s="13" t="s">
        <v>670</v>
      </c>
      <c r="C72" s="22">
        <v>1624</v>
      </c>
      <c r="D72" s="53">
        <v>951</v>
      </c>
    </row>
    <row r="73" spans="2:4" ht="20.25" thickBot="1" x14ac:dyDescent="0.3">
      <c r="B73" s="13" t="s">
        <v>527</v>
      </c>
      <c r="C73" s="21">
        <v>877</v>
      </c>
      <c r="D73" s="53">
        <v>495</v>
      </c>
    </row>
    <row r="74" spans="2:4" ht="20.25" thickBot="1" x14ac:dyDescent="0.3">
      <c r="B74" s="45" t="s">
        <v>222</v>
      </c>
      <c r="C74" s="46">
        <v>0.64900000000000002</v>
      </c>
      <c r="D74" s="18">
        <v>0.65800000000000003</v>
      </c>
    </row>
    <row r="75" spans="2:4" ht="20.25" thickBot="1" x14ac:dyDescent="0.3">
      <c r="B75" s="45" t="s">
        <v>223</v>
      </c>
      <c r="C75" s="46">
        <v>0.35099999999999998</v>
      </c>
      <c r="D75" s="18">
        <v>0.34200000000000003</v>
      </c>
    </row>
    <row r="76" spans="2:4" ht="20.25" thickBot="1" x14ac:dyDescent="0.3">
      <c r="B76" s="32" t="s">
        <v>678</v>
      </c>
      <c r="C76" s="44">
        <v>1584</v>
      </c>
      <c r="D76" s="116">
        <v>3103</v>
      </c>
    </row>
    <row r="77" spans="2:4" ht="20.25" thickBot="1" x14ac:dyDescent="0.3">
      <c r="B77" s="13" t="s">
        <v>670</v>
      </c>
      <c r="C77" s="21">
        <v>991</v>
      </c>
      <c r="D77" s="23">
        <v>2019</v>
      </c>
    </row>
    <row r="78" spans="2:4" ht="20.25" thickBot="1" x14ac:dyDescent="0.3">
      <c r="B78" s="13" t="s">
        <v>527</v>
      </c>
      <c r="C78" s="21">
        <v>593</v>
      </c>
      <c r="D78" s="23">
        <v>1084</v>
      </c>
    </row>
    <row r="79" spans="2:4" ht="20.25" thickBot="1" x14ac:dyDescent="0.3">
      <c r="B79" s="45" t="s">
        <v>222</v>
      </c>
      <c r="C79" s="46">
        <v>0.626</v>
      </c>
      <c r="D79" s="18">
        <v>0.65100000000000002</v>
      </c>
    </row>
    <row r="80" spans="2:4" ht="20.25" thickBot="1" x14ac:dyDescent="0.3">
      <c r="B80" s="45" t="s">
        <v>223</v>
      </c>
      <c r="C80" s="46">
        <v>0.374</v>
      </c>
      <c r="D80" s="18">
        <v>0.34899999999999998</v>
      </c>
    </row>
    <row r="81" spans="2:4" ht="20.25" thickBot="1" x14ac:dyDescent="0.3">
      <c r="B81" s="24" t="s">
        <v>679</v>
      </c>
      <c r="C81" s="278">
        <v>986</v>
      </c>
      <c r="D81" s="166">
        <v>3804</v>
      </c>
    </row>
    <row r="82" spans="2:4" ht="20.25" thickBot="1" x14ac:dyDescent="0.3">
      <c r="B82" s="13" t="s">
        <v>680</v>
      </c>
      <c r="C82" s="68">
        <v>597</v>
      </c>
      <c r="D82" s="158">
        <v>2386</v>
      </c>
    </row>
    <row r="83" spans="2:4" ht="20.25" thickBot="1" x14ac:dyDescent="0.3">
      <c r="B83" s="13" t="s">
        <v>681</v>
      </c>
      <c r="C83" s="68">
        <v>389</v>
      </c>
      <c r="D83" s="158">
        <v>1418</v>
      </c>
    </row>
    <row r="84" spans="2:4" ht="20.25" thickBot="1" x14ac:dyDescent="0.3">
      <c r="B84" s="45" t="s">
        <v>682</v>
      </c>
      <c r="C84" s="186">
        <v>0.17199999999999999</v>
      </c>
      <c r="D84" s="174">
        <v>0.60499999999999998</v>
      </c>
    </row>
    <row r="85" spans="2:4" ht="20.25" thickBot="1" x14ac:dyDescent="0.3">
      <c r="B85" s="45" t="s">
        <v>683</v>
      </c>
      <c r="C85" s="186">
        <v>0.16300000000000001</v>
      </c>
      <c r="D85" s="174">
        <v>0.59599999999999997</v>
      </c>
    </row>
    <row r="86" spans="2:4" ht="20.25" thickBot="1" x14ac:dyDescent="0.3">
      <c r="B86" s="45" t="s">
        <v>684</v>
      </c>
      <c r="C86" s="186">
        <v>0.188</v>
      </c>
      <c r="D86" s="174">
        <v>0.622</v>
      </c>
    </row>
    <row r="87" spans="2:4" ht="20.25" thickBot="1" x14ac:dyDescent="0.3">
      <c r="B87" s="24" t="s">
        <v>685</v>
      </c>
      <c r="C87" s="284">
        <v>22</v>
      </c>
      <c r="D87" s="285">
        <v>24</v>
      </c>
    </row>
    <row r="88" spans="2:4" ht="20.25" thickBot="1" x14ac:dyDescent="0.3">
      <c r="B88" s="24" t="s">
        <v>686</v>
      </c>
      <c r="C88" s="284">
        <v>77</v>
      </c>
      <c r="D88" s="285">
        <v>27</v>
      </c>
    </row>
    <row r="90" spans="2:4" ht="20.25" thickBot="1" x14ac:dyDescent="0.3">
      <c r="B90" s="8" t="s">
        <v>803</v>
      </c>
    </row>
    <row r="91" spans="2:4" ht="20.25" thickBot="1" x14ac:dyDescent="0.3">
      <c r="B91" s="398" t="s">
        <v>735</v>
      </c>
      <c r="C91" s="387" t="s">
        <v>662</v>
      </c>
      <c r="D91" s="388"/>
    </row>
    <row r="92" spans="2:4" ht="20.25" thickBot="1" x14ac:dyDescent="0.3">
      <c r="B92" s="399"/>
      <c r="C92" s="54">
        <v>2016</v>
      </c>
      <c r="D92" s="54">
        <v>2017</v>
      </c>
    </row>
    <row r="93" spans="2:4" ht="20.25" thickBot="1" x14ac:dyDescent="0.3">
      <c r="B93" s="40" t="s">
        <v>711</v>
      </c>
      <c r="C93" s="41">
        <v>72</v>
      </c>
      <c r="D93" s="41">
        <v>86</v>
      </c>
    </row>
    <row r="94" spans="2:4" ht="20.25" thickBot="1" x14ac:dyDescent="0.3">
      <c r="B94" s="40" t="s">
        <v>712</v>
      </c>
      <c r="C94" s="41">
        <v>96</v>
      </c>
      <c r="D94" s="41">
        <v>106</v>
      </c>
    </row>
    <row r="95" spans="2:4" ht="20.25" thickBot="1" x14ac:dyDescent="0.3">
      <c r="B95" s="40" t="s">
        <v>736</v>
      </c>
      <c r="C95" s="41">
        <v>136</v>
      </c>
      <c r="D95" s="41">
        <v>162</v>
      </c>
    </row>
    <row r="96" spans="2:4" ht="20.25" thickBot="1" x14ac:dyDescent="0.3">
      <c r="B96" s="40" t="s">
        <v>737</v>
      </c>
      <c r="C96" s="41">
        <v>132</v>
      </c>
      <c r="D96" s="41">
        <v>146</v>
      </c>
    </row>
    <row r="97" spans="2:4" ht="20.25" thickBot="1" x14ac:dyDescent="0.3">
      <c r="B97" s="40" t="s">
        <v>738</v>
      </c>
      <c r="C97" s="41">
        <v>267</v>
      </c>
      <c r="D97" s="41">
        <v>258</v>
      </c>
    </row>
    <row r="98" spans="2:4" ht="20.25" thickBot="1" x14ac:dyDescent="0.3">
      <c r="B98" s="40" t="s">
        <v>739</v>
      </c>
      <c r="C98" s="41">
        <v>111</v>
      </c>
      <c r="D98" s="41">
        <v>103</v>
      </c>
    </row>
    <row r="99" spans="2:4" ht="20.25" thickBot="1" x14ac:dyDescent="0.3">
      <c r="B99" s="40" t="s">
        <v>740</v>
      </c>
      <c r="C99" s="41">
        <v>99</v>
      </c>
      <c r="D99" s="41">
        <v>92</v>
      </c>
    </row>
    <row r="100" spans="2:4" ht="20.25" thickBot="1" x14ac:dyDescent="0.3">
      <c r="B100" s="40" t="s">
        <v>713</v>
      </c>
      <c r="C100" s="41">
        <v>121</v>
      </c>
      <c r="D100" s="41">
        <v>123</v>
      </c>
    </row>
    <row r="101" spans="2:4" ht="20.25" thickBot="1" x14ac:dyDescent="0.3">
      <c r="B101" s="11" t="s">
        <v>714</v>
      </c>
      <c r="C101" s="69">
        <v>1034</v>
      </c>
      <c r="D101" s="69">
        <v>1076</v>
      </c>
    </row>
    <row r="102" spans="2:4" ht="20.25" thickBot="1" x14ac:dyDescent="0.3">
      <c r="B102" s="40" t="s">
        <v>741</v>
      </c>
      <c r="C102" s="41">
        <v>184</v>
      </c>
      <c r="D102" s="41">
        <v>292</v>
      </c>
    </row>
    <row r="103" spans="2:4" ht="20.25" thickBot="1" x14ac:dyDescent="0.3">
      <c r="B103" s="40" t="s">
        <v>742</v>
      </c>
      <c r="C103" s="41">
        <v>169</v>
      </c>
      <c r="D103" s="41">
        <v>179</v>
      </c>
    </row>
    <row r="104" spans="2:4" ht="20.25" thickBot="1" x14ac:dyDescent="0.3">
      <c r="B104" s="40" t="s">
        <v>743</v>
      </c>
      <c r="C104" s="41">
        <v>124</v>
      </c>
      <c r="D104" s="41">
        <v>137</v>
      </c>
    </row>
    <row r="105" spans="2:4" ht="20.25" thickBot="1" x14ac:dyDescent="0.3">
      <c r="B105" s="40" t="s">
        <v>715</v>
      </c>
      <c r="C105" s="41">
        <v>292</v>
      </c>
      <c r="D105" s="41">
        <v>308</v>
      </c>
    </row>
    <row r="106" spans="2:4" ht="20.25" thickBot="1" x14ac:dyDescent="0.3">
      <c r="B106" s="40" t="s">
        <v>716</v>
      </c>
      <c r="C106" s="41">
        <v>189</v>
      </c>
      <c r="D106" s="41">
        <v>217</v>
      </c>
    </row>
    <row r="107" spans="2:4" ht="20.25" thickBot="1" x14ac:dyDescent="0.3">
      <c r="B107" s="40" t="s">
        <v>744</v>
      </c>
      <c r="C107" s="41">
        <v>187</v>
      </c>
      <c r="D107" s="41">
        <v>192</v>
      </c>
    </row>
    <row r="108" spans="2:4" ht="20.25" thickBot="1" x14ac:dyDescent="0.3">
      <c r="B108" s="40" t="s">
        <v>745</v>
      </c>
      <c r="C108" s="41">
        <v>196</v>
      </c>
      <c r="D108" s="41">
        <v>245</v>
      </c>
    </row>
    <row r="109" spans="2:4" ht="20.25" thickBot="1" x14ac:dyDescent="0.3">
      <c r="B109" s="11" t="s">
        <v>717</v>
      </c>
      <c r="C109" s="69">
        <v>1341</v>
      </c>
      <c r="D109" s="69">
        <v>1570</v>
      </c>
    </row>
    <row r="110" spans="2:4" ht="20.25" thickBot="1" x14ac:dyDescent="0.3">
      <c r="B110" s="40" t="s">
        <v>718</v>
      </c>
      <c r="C110" s="41">
        <v>193</v>
      </c>
      <c r="D110" s="41">
        <v>185</v>
      </c>
    </row>
    <row r="111" spans="2:4" ht="20.25" thickBot="1" x14ac:dyDescent="0.3">
      <c r="B111" s="40" t="s">
        <v>719</v>
      </c>
      <c r="C111" s="41">
        <v>307</v>
      </c>
      <c r="D111" s="41">
        <v>337</v>
      </c>
    </row>
    <row r="112" spans="2:4" ht="20.25" thickBot="1" x14ac:dyDescent="0.3">
      <c r="B112" s="40" t="s">
        <v>720</v>
      </c>
      <c r="C112" s="41">
        <v>44</v>
      </c>
      <c r="D112" s="41">
        <v>86</v>
      </c>
    </row>
    <row r="113" spans="2:4" ht="20.25" thickBot="1" x14ac:dyDescent="0.3">
      <c r="B113" s="40" t="s">
        <v>746</v>
      </c>
      <c r="C113" s="41">
        <v>72</v>
      </c>
      <c r="D113" s="41">
        <v>73</v>
      </c>
    </row>
    <row r="114" spans="2:4" ht="20.25" thickBot="1" x14ac:dyDescent="0.3">
      <c r="B114" s="40" t="s">
        <v>747</v>
      </c>
      <c r="C114" s="41">
        <v>110</v>
      </c>
      <c r="D114" s="41">
        <v>122</v>
      </c>
    </row>
    <row r="115" spans="2:4" ht="20.25" thickBot="1" x14ac:dyDescent="0.3">
      <c r="B115" s="40" t="s">
        <v>721</v>
      </c>
      <c r="C115" s="41">
        <v>211</v>
      </c>
      <c r="D115" s="41">
        <v>208</v>
      </c>
    </row>
    <row r="116" spans="2:4" ht="20.25" thickBot="1" x14ac:dyDescent="0.3">
      <c r="B116" s="40" t="s">
        <v>722</v>
      </c>
      <c r="C116" s="41">
        <v>182</v>
      </c>
      <c r="D116" s="41">
        <v>185</v>
      </c>
    </row>
    <row r="117" spans="2:4" ht="20.25" thickBot="1" x14ac:dyDescent="0.3">
      <c r="B117" s="11" t="s">
        <v>723</v>
      </c>
      <c r="C117" s="69">
        <v>1119</v>
      </c>
      <c r="D117" s="69">
        <v>1196</v>
      </c>
    </row>
    <row r="118" spans="2:4" ht="20.25" thickBot="1" x14ac:dyDescent="0.3">
      <c r="B118" s="40" t="s">
        <v>748</v>
      </c>
      <c r="C118" s="41">
        <v>212</v>
      </c>
      <c r="D118" s="41">
        <v>214</v>
      </c>
    </row>
    <row r="119" spans="2:4" ht="20.25" thickBot="1" x14ac:dyDescent="0.3">
      <c r="B119" s="40" t="s">
        <v>724</v>
      </c>
      <c r="C119" s="41">
        <v>263</v>
      </c>
      <c r="D119" s="41">
        <v>311</v>
      </c>
    </row>
    <row r="120" spans="2:4" ht="20.25" thickBot="1" x14ac:dyDescent="0.3">
      <c r="B120" s="40" t="s">
        <v>725</v>
      </c>
      <c r="C120" s="41">
        <v>244</v>
      </c>
      <c r="D120" s="41">
        <v>313</v>
      </c>
    </row>
    <row r="121" spans="2:4" ht="20.25" thickBot="1" x14ac:dyDescent="0.3">
      <c r="B121" s="40" t="s">
        <v>749</v>
      </c>
      <c r="C121" s="41">
        <v>127</v>
      </c>
      <c r="D121" s="41">
        <v>137</v>
      </c>
    </row>
    <row r="122" spans="2:4" ht="20.25" thickBot="1" x14ac:dyDescent="0.3">
      <c r="B122" s="40" t="s">
        <v>750</v>
      </c>
      <c r="C122" s="41">
        <v>154</v>
      </c>
      <c r="D122" s="41">
        <v>171</v>
      </c>
    </row>
    <row r="123" spans="2:4" ht="20.25" thickBot="1" x14ac:dyDescent="0.3">
      <c r="B123" s="11" t="s">
        <v>726</v>
      </c>
      <c r="C123" s="69">
        <v>1000</v>
      </c>
      <c r="D123" s="69">
        <v>1146</v>
      </c>
    </row>
    <row r="124" spans="2:4" ht="20.25" thickBot="1" x14ac:dyDescent="0.3">
      <c r="B124" s="40" t="s">
        <v>727</v>
      </c>
      <c r="C124" s="41">
        <v>76</v>
      </c>
      <c r="D124" s="41">
        <v>78</v>
      </c>
    </row>
    <row r="125" spans="2:4" ht="20.25" thickBot="1" x14ac:dyDescent="0.3">
      <c r="B125" s="40" t="s">
        <v>728</v>
      </c>
      <c r="C125" s="41">
        <v>33</v>
      </c>
      <c r="D125" s="41">
        <v>33</v>
      </c>
    </row>
    <row r="126" spans="2:4" ht="20.25" thickBot="1" x14ac:dyDescent="0.3">
      <c r="B126" s="40" t="s">
        <v>729</v>
      </c>
      <c r="C126" s="41">
        <v>51</v>
      </c>
      <c r="D126" s="41">
        <v>61</v>
      </c>
    </row>
    <row r="127" spans="2:4" ht="20.25" thickBot="1" x14ac:dyDescent="0.3">
      <c r="B127" s="11" t="s">
        <v>730</v>
      </c>
      <c r="C127" s="70">
        <v>160</v>
      </c>
      <c r="D127" s="70">
        <v>172</v>
      </c>
    </row>
    <row r="128" spans="2:4" ht="20.25" thickBot="1" x14ac:dyDescent="0.3">
      <c r="B128" s="71" t="s">
        <v>731</v>
      </c>
      <c r="C128" s="302">
        <v>4654</v>
      </c>
      <c r="D128" s="302">
        <v>5160</v>
      </c>
    </row>
    <row r="129" spans="2:8" ht="19.5" x14ac:dyDescent="0.25">
      <c r="B129" s="8"/>
    </row>
    <row r="130" spans="2:8" ht="20.25" thickBot="1" x14ac:dyDescent="0.3">
      <c r="B130" s="8" t="s">
        <v>804</v>
      </c>
    </row>
    <row r="131" spans="2:8" ht="20.25" thickBot="1" x14ac:dyDescent="0.3">
      <c r="B131" s="394" t="s">
        <v>735</v>
      </c>
      <c r="C131" s="387">
        <v>2016</v>
      </c>
      <c r="D131" s="404"/>
      <c r="E131" s="405"/>
      <c r="F131" s="406">
        <v>2017</v>
      </c>
      <c r="G131" s="404"/>
      <c r="H131" s="405"/>
    </row>
    <row r="132" spans="2:8" ht="39.75" thickBot="1" x14ac:dyDescent="0.3">
      <c r="B132" s="400"/>
      <c r="C132" s="54" t="s">
        <v>4</v>
      </c>
      <c r="D132" s="54" t="s">
        <v>5</v>
      </c>
      <c r="E132" s="54" t="s">
        <v>6</v>
      </c>
      <c r="F132" s="54" t="s">
        <v>4</v>
      </c>
      <c r="G132" s="54" t="s">
        <v>5</v>
      </c>
      <c r="H132" s="54" t="s">
        <v>6</v>
      </c>
    </row>
    <row r="133" spans="2:8" ht="20.25" thickBot="1" x14ac:dyDescent="0.3">
      <c r="B133" s="40" t="s">
        <v>711</v>
      </c>
      <c r="C133" s="320">
        <v>1364</v>
      </c>
      <c r="D133" s="320">
        <v>1948</v>
      </c>
      <c r="E133" s="320">
        <v>3312</v>
      </c>
      <c r="F133" s="320">
        <v>2549</v>
      </c>
      <c r="G133" s="320">
        <v>3590</v>
      </c>
      <c r="H133" s="320">
        <v>6139</v>
      </c>
    </row>
    <row r="134" spans="2:8" ht="20.25" thickBot="1" x14ac:dyDescent="0.3">
      <c r="B134" s="40" t="s">
        <v>712</v>
      </c>
      <c r="C134" s="321">
        <v>564</v>
      </c>
      <c r="D134" s="320">
        <v>1347</v>
      </c>
      <c r="E134" s="320">
        <v>1911</v>
      </c>
      <c r="F134" s="320">
        <v>1277</v>
      </c>
      <c r="G134" s="320">
        <v>2234</v>
      </c>
      <c r="H134" s="320">
        <v>3511</v>
      </c>
    </row>
    <row r="135" spans="2:8" ht="20.25" thickBot="1" x14ac:dyDescent="0.3">
      <c r="B135" s="40" t="s">
        <v>736</v>
      </c>
      <c r="C135" s="320">
        <v>1432</v>
      </c>
      <c r="D135" s="320">
        <v>2490</v>
      </c>
      <c r="E135" s="320">
        <v>3922</v>
      </c>
      <c r="F135" s="320">
        <v>1661</v>
      </c>
      <c r="G135" s="320">
        <v>2287</v>
      </c>
      <c r="H135" s="320">
        <v>3948</v>
      </c>
    </row>
    <row r="136" spans="2:8" ht="20.25" thickBot="1" x14ac:dyDescent="0.3">
      <c r="B136" s="40" t="s">
        <v>737</v>
      </c>
      <c r="C136" s="320">
        <v>1601</v>
      </c>
      <c r="D136" s="320">
        <v>2031</v>
      </c>
      <c r="E136" s="320">
        <v>3632</v>
      </c>
      <c r="F136" s="320">
        <v>1813</v>
      </c>
      <c r="G136" s="320">
        <v>2193</v>
      </c>
      <c r="H136" s="320">
        <v>4006</v>
      </c>
    </row>
    <row r="137" spans="2:8" ht="20.25" thickBot="1" x14ac:dyDescent="0.3">
      <c r="B137" s="40" t="s">
        <v>738</v>
      </c>
      <c r="C137" s="320">
        <v>1743</v>
      </c>
      <c r="D137" s="320">
        <v>2776</v>
      </c>
      <c r="E137" s="320">
        <v>4519</v>
      </c>
      <c r="F137" s="320">
        <v>1733</v>
      </c>
      <c r="G137" s="320">
        <v>2934</v>
      </c>
      <c r="H137" s="320">
        <v>4667</v>
      </c>
    </row>
    <row r="138" spans="2:8" ht="20.25" thickBot="1" x14ac:dyDescent="0.3">
      <c r="B138" s="40" t="s">
        <v>739</v>
      </c>
      <c r="C138" s="320">
        <v>1920</v>
      </c>
      <c r="D138" s="320">
        <v>3332</v>
      </c>
      <c r="E138" s="320">
        <v>5252</v>
      </c>
      <c r="F138" s="320">
        <v>2361</v>
      </c>
      <c r="G138" s="320">
        <v>3784</v>
      </c>
      <c r="H138" s="320">
        <v>6145</v>
      </c>
    </row>
    <row r="139" spans="2:8" ht="20.25" thickBot="1" x14ac:dyDescent="0.3">
      <c r="B139" s="40" t="s">
        <v>740</v>
      </c>
      <c r="C139" s="321">
        <v>622</v>
      </c>
      <c r="D139" s="320">
        <v>1313</v>
      </c>
      <c r="E139" s="320">
        <v>1935</v>
      </c>
      <c r="F139" s="321">
        <v>699</v>
      </c>
      <c r="G139" s="320">
        <v>1329</v>
      </c>
      <c r="H139" s="320">
        <v>2028</v>
      </c>
    </row>
    <row r="140" spans="2:8" ht="20.25" thickBot="1" x14ac:dyDescent="0.3">
      <c r="B140" s="40" t="s">
        <v>713</v>
      </c>
      <c r="C140" s="320">
        <v>1285</v>
      </c>
      <c r="D140" s="320">
        <v>2312</v>
      </c>
      <c r="E140" s="320">
        <v>3597</v>
      </c>
      <c r="F140" s="320">
        <v>2099</v>
      </c>
      <c r="G140" s="320">
        <v>3085</v>
      </c>
      <c r="H140" s="320">
        <v>5184</v>
      </c>
    </row>
    <row r="141" spans="2:8" ht="20.25" thickBot="1" x14ac:dyDescent="0.3">
      <c r="B141" s="11" t="s">
        <v>714</v>
      </c>
      <c r="C141" s="66">
        <v>10531</v>
      </c>
      <c r="D141" s="66">
        <v>17549</v>
      </c>
      <c r="E141" s="66">
        <v>28080</v>
      </c>
      <c r="F141" s="66">
        <v>14192</v>
      </c>
      <c r="G141" s="66">
        <v>21436</v>
      </c>
      <c r="H141" s="66">
        <v>35628</v>
      </c>
    </row>
    <row r="142" spans="2:8" ht="20.25" thickBot="1" x14ac:dyDescent="0.3">
      <c r="B142" s="40" t="s">
        <v>741</v>
      </c>
      <c r="C142" s="320">
        <v>1407</v>
      </c>
      <c r="D142" s="320">
        <v>2673</v>
      </c>
      <c r="E142" s="320">
        <v>4080</v>
      </c>
      <c r="F142" s="320">
        <v>2224</v>
      </c>
      <c r="G142" s="320">
        <v>3697</v>
      </c>
      <c r="H142" s="320">
        <v>5921</v>
      </c>
    </row>
    <row r="143" spans="2:8" ht="20.25" thickBot="1" x14ac:dyDescent="0.3">
      <c r="B143" s="40" t="s">
        <v>742</v>
      </c>
      <c r="C143" s="320">
        <v>3628</v>
      </c>
      <c r="D143" s="320">
        <v>5622</v>
      </c>
      <c r="E143" s="320">
        <v>9250</v>
      </c>
      <c r="F143" s="320">
        <v>3052</v>
      </c>
      <c r="G143" s="320">
        <v>4188</v>
      </c>
      <c r="H143" s="320">
        <v>7240</v>
      </c>
    </row>
    <row r="144" spans="2:8" ht="20.25" thickBot="1" x14ac:dyDescent="0.3">
      <c r="B144" s="40" t="s">
        <v>743</v>
      </c>
      <c r="C144" s="320">
        <v>1100</v>
      </c>
      <c r="D144" s="320">
        <v>2647</v>
      </c>
      <c r="E144" s="320">
        <v>3747</v>
      </c>
      <c r="F144" s="320">
        <v>1222</v>
      </c>
      <c r="G144" s="320">
        <v>3323</v>
      </c>
      <c r="H144" s="320">
        <v>4545</v>
      </c>
    </row>
    <row r="145" spans="2:8" ht="20.25" thickBot="1" x14ac:dyDescent="0.3">
      <c r="B145" s="40" t="s">
        <v>715</v>
      </c>
      <c r="C145" s="320">
        <v>3392</v>
      </c>
      <c r="D145" s="320">
        <v>4274</v>
      </c>
      <c r="E145" s="320">
        <v>7666</v>
      </c>
      <c r="F145" s="320">
        <v>2567</v>
      </c>
      <c r="G145" s="320">
        <v>3742</v>
      </c>
      <c r="H145" s="320">
        <v>6309</v>
      </c>
    </row>
    <row r="146" spans="2:8" ht="20.25" thickBot="1" x14ac:dyDescent="0.3">
      <c r="B146" s="40" t="s">
        <v>716</v>
      </c>
      <c r="C146" s="320">
        <v>2692</v>
      </c>
      <c r="D146" s="320">
        <v>5254</v>
      </c>
      <c r="E146" s="320">
        <v>7946</v>
      </c>
      <c r="F146" s="320">
        <v>3417</v>
      </c>
      <c r="G146" s="320">
        <v>7051</v>
      </c>
      <c r="H146" s="320">
        <v>10468</v>
      </c>
    </row>
    <row r="147" spans="2:8" ht="20.25" thickBot="1" x14ac:dyDescent="0.3">
      <c r="B147" s="40" t="s">
        <v>744</v>
      </c>
      <c r="C147" s="320">
        <v>1555</v>
      </c>
      <c r="D147" s="320">
        <v>1969</v>
      </c>
      <c r="E147" s="320">
        <v>3524</v>
      </c>
      <c r="F147" s="320">
        <v>1105</v>
      </c>
      <c r="G147" s="320">
        <v>1511</v>
      </c>
      <c r="H147" s="320">
        <v>2616</v>
      </c>
    </row>
    <row r="148" spans="2:8" ht="20.25" thickBot="1" x14ac:dyDescent="0.3">
      <c r="B148" s="40" t="s">
        <v>745</v>
      </c>
      <c r="C148" s="320">
        <v>1885</v>
      </c>
      <c r="D148" s="320">
        <v>3018</v>
      </c>
      <c r="E148" s="320">
        <v>4903</v>
      </c>
      <c r="F148" s="320">
        <v>3664</v>
      </c>
      <c r="G148" s="320">
        <v>5118</v>
      </c>
      <c r="H148" s="320">
        <v>8782</v>
      </c>
    </row>
    <row r="149" spans="2:8" ht="20.25" thickBot="1" x14ac:dyDescent="0.3">
      <c r="B149" s="11" t="s">
        <v>717</v>
      </c>
      <c r="C149" s="66">
        <v>15659</v>
      </c>
      <c r="D149" s="66">
        <v>25457</v>
      </c>
      <c r="E149" s="66">
        <v>41116</v>
      </c>
      <c r="F149" s="66">
        <v>17251</v>
      </c>
      <c r="G149" s="66">
        <v>28630</v>
      </c>
      <c r="H149" s="66">
        <v>45881</v>
      </c>
    </row>
    <row r="150" spans="2:8" ht="20.25" thickBot="1" x14ac:dyDescent="0.3">
      <c r="B150" s="40" t="s">
        <v>718</v>
      </c>
      <c r="C150" s="320">
        <v>1031</v>
      </c>
      <c r="D150" s="320">
        <v>1748</v>
      </c>
      <c r="E150" s="320">
        <v>2779</v>
      </c>
      <c r="F150" s="320">
        <v>1125</v>
      </c>
      <c r="G150" s="320">
        <v>2064</v>
      </c>
      <c r="H150" s="320">
        <v>3189</v>
      </c>
    </row>
    <row r="151" spans="2:8" ht="20.25" thickBot="1" x14ac:dyDescent="0.3">
      <c r="B151" s="40" t="s">
        <v>719</v>
      </c>
      <c r="C151" s="320">
        <v>4866</v>
      </c>
      <c r="D151" s="320">
        <v>6829</v>
      </c>
      <c r="E151" s="320">
        <v>11695</v>
      </c>
      <c r="F151" s="320">
        <v>7515</v>
      </c>
      <c r="G151" s="320">
        <v>8790</v>
      </c>
      <c r="H151" s="320">
        <v>16305</v>
      </c>
    </row>
    <row r="152" spans="2:8" ht="20.25" thickBot="1" x14ac:dyDescent="0.3">
      <c r="B152" s="40" t="s">
        <v>720</v>
      </c>
      <c r="C152" s="321">
        <v>856</v>
      </c>
      <c r="D152" s="321">
        <v>987</v>
      </c>
      <c r="E152" s="320">
        <v>1843</v>
      </c>
      <c r="F152" s="320">
        <v>1099</v>
      </c>
      <c r="G152" s="320">
        <v>1511</v>
      </c>
      <c r="H152" s="320">
        <v>2610</v>
      </c>
    </row>
    <row r="153" spans="2:8" ht="20.25" thickBot="1" x14ac:dyDescent="0.3">
      <c r="B153" s="40" t="s">
        <v>746</v>
      </c>
      <c r="C153" s="321">
        <v>454</v>
      </c>
      <c r="D153" s="321">
        <v>641</v>
      </c>
      <c r="E153" s="320">
        <v>1095</v>
      </c>
      <c r="F153" s="321">
        <v>456</v>
      </c>
      <c r="G153" s="321">
        <v>712</v>
      </c>
      <c r="H153" s="320">
        <v>1168</v>
      </c>
    </row>
    <row r="154" spans="2:8" ht="20.25" thickBot="1" x14ac:dyDescent="0.3">
      <c r="B154" s="40" t="s">
        <v>747</v>
      </c>
      <c r="C154" s="320">
        <v>1234</v>
      </c>
      <c r="D154" s="320">
        <v>1517</v>
      </c>
      <c r="E154" s="320">
        <v>2751</v>
      </c>
      <c r="F154" s="320">
        <v>1430</v>
      </c>
      <c r="G154" s="320">
        <v>1749</v>
      </c>
      <c r="H154" s="320">
        <v>3179</v>
      </c>
    </row>
    <row r="155" spans="2:8" ht="20.25" thickBot="1" x14ac:dyDescent="0.3">
      <c r="B155" s="40" t="s">
        <v>721</v>
      </c>
      <c r="C155" s="320">
        <v>2131</v>
      </c>
      <c r="D155" s="320">
        <v>3382</v>
      </c>
      <c r="E155" s="320">
        <v>5513</v>
      </c>
      <c r="F155" s="320">
        <v>2202</v>
      </c>
      <c r="G155" s="320">
        <v>3324</v>
      </c>
      <c r="H155" s="320">
        <v>5526</v>
      </c>
    </row>
    <row r="156" spans="2:8" ht="20.25" thickBot="1" x14ac:dyDescent="0.3">
      <c r="B156" s="40" t="s">
        <v>722</v>
      </c>
      <c r="C156" s="320">
        <v>1201</v>
      </c>
      <c r="D156" s="320">
        <v>1473</v>
      </c>
      <c r="E156" s="320">
        <v>2674</v>
      </c>
      <c r="F156" s="320">
        <v>1853</v>
      </c>
      <c r="G156" s="320">
        <v>2227</v>
      </c>
      <c r="H156" s="320">
        <v>4080</v>
      </c>
    </row>
    <row r="157" spans="2:8" ht="20.25" thickBot="1" x14ac:dyDescent="0.3">
      <c r="B157" s="11" t="s">
        <v>723</v>
      </c>
      <c r="C157" s="66">
        <v>11773</v>
      </c>
      <c r="D157" s="66">
        <v>16577</v>
      </c>
      <c r="E157" s="66">
        <v>28350</v>
      </c>
      <c r="F157" s="66">
        <v>15680</v>
      </c>
      <c r="G157" s="66">
        <v>20377</v>
      </c>
      <c r="H157" s="66">
        <v>36057</v>
      </c>
    </row>
    <row r="158" spans="2:8" ht="20.25" thickBot="1" x14ac:dyDescent="0.3">
      <c r="B158" s="40" t="s">
        <v>748</v>
      </c>
      <c r="C158" s="320">
        <v>1986</v>
      </c>
      <c r="D158" s="320">
        <v>2955</v>
      </c>
      <c r="E158" s="320">
        <v>4941</v>
      </c>
      <c r="F158" s="320">
        <v>2701</v>
      </c>
      <c r="G158" s="320">
        <v>3480</v>
      </c>
      <c r="H158" s="320">
        <v>6181</v>
      </c>
    </row>
    <row r="159" spans="2:8" ht="20.25" thickBot="1" x14ac:dyDescent="0.3">
      <c r="B159" s="40" t="s">
        <v>724</v>
      </c>
      <c r="C159" s="320">
        <v>1642</v>
      </c>
      <c r="D159" s="320">
        <v>2312</v>
      </c>
      <c r="E159" s="320">
        <v>3954</v>
      </c>
      <c r="F159" s="320">
        <v>1910</v>
      </c>
      <c r="G159" s="320">
        <v>2767</v>
      </c>
      <c r="H159" s="320">
        <v>4677</v>
      </c>
    </row>
    <row r="160" spans="2:8" ht="20.25" thickBot="1" x14ac:dyDescent="0.3">
      <c r="B160" s="40" t="s">
        <v>725</v>
      </c>
      <c r="C160" s="320">
        <v>1839</v>
      </c>
      <c r="D160" s="320">
        <v>2981</v>
      </c>
      <c r="E160" s="320">
        <v>4820</v>
      </c>
      <c r="F160" s="320">
        <v>2198</v>
      </c>
      <c r="G160" s="320">
        <v>3479</v>
      </c>
      <c r="H160" s="320">
        <v>5677</v>
      </c>
    </row>
    <row r="161" spans="2:8" ht="20.25" thickBot="1" x14ac:dyDescent="0.3">
      <c r="B161" s="40" t="s">
        <v>749</v>
      </c>
      <c r="C161" s="321">
        <v>983</v>
      </c>
      <c r="D161" s="320">
        <v>1950</v>
      </c>
      <c r="E161" s="320">
        <v>2933</v>
      </c>
      <c r="F161" s="320">
        <v>1007</v>
      </c>
      <c r="G161" s="320">
        <v>2703</v>
      </c>
      <c r="H161" s="320">
        <v>3710</v>
      </c>
    </row>
    <row r="162" spans="2:8" ht="20.25" thickBot="1" x14ac:dyDescent="0.3">
      <c r="B162" s="40" t="s">
        <v>750</v>
      </c>
      <c r="C162" s="320">
        <v>1357</v>
      </c>
      <c r="D162" s="320">
        <v>1822</v>
      </c>
      <c r="E162" s="320">
        <v>3179</v>
      </c>
      <c r="F162" s="320">
        <v>1126</v>
      </c>
      <c r="G162" s="320">
        <v>1602</v>
      </c>
      <c r="H162" s="320">
        <v>2728</v>
      </c>
    </row>
    <row r="163" spans="2:8" ht="20.25" thickBot="1" x14ac:dyDescent="0.3">
      <c r="B163" s="11" t="s">
        <v>726</v>
      </c>
      <c r="C163" s="66">
        <v>7807</v>
      </c>
      <c r="D163" s="66">
        <v>12020</v>
      </c>
      <c r="E163" s="66">
        <v>19827</v>
      </c>
      <c r="F163" s="66">
        <v>8942</v>
      </c>
      <c r="G163" s="66">
        <v>14031</v>
      </c>
      <c r="H163" s="66">
        <v>22973</v>
      </c>
    </row>
    <row r="164" spans="2:8" ht="20.25" thickBot="1" x14ac:dyDescent="0.3">
      <c r="B164" s="40" t="s">
        <v>727</v>
      </c>
      <c r="C164" s="320">
        <v>1975</v>
      </c>
      <c r="D164" s="320">
        <v>3047</v>
      </c>
      <c r="E164" s="320">
        <v>5022</v>
      </c>
      <c r="F164" s="320">
        <v>1603</v>
      </c>
      <c r="G164" s="320">
        <v>1947</v>
      </c>
      <c r="H164" s="320">
        <v>3550</v>
      </c>
    </row>
    <row r="165" spans="2:8" ht="20.25" thickBot="1" x14ac:dyDescent="0.3">
      <c r="B165" s="40" t="s">
        <v>728</v>
      </c>
      <c r="C165" s="321">
        <v>269</v>
      </c>
      <c r="D165" s="321">
        <v>342</v>
      </c>
      <c r="E165" s="321">
        <v>611</v>
      </c>
      <c r="F165" s="321">
        <v>280</v>
      </c>
      <c r="G165" s="321">
        <v>356</v>
      </c>
      <c r="H165" s="321">
        <v>636</v>
      </c>
    </row>
    <row r="166" spans="2:8" ht="20.25" thickBot="1" x14ac:dyDescent="0.3">
      <c r="B166" s="40" t="s">
        <v>729</v>
      </c>
      <c r="C166" s="320">
        <v>1279</v>
      </c>
      <c r="D166" s="320">
        <v>1880</v>
      </c>
      <c r="E166" s="320">
        <v>3159</v>
      </c>
      <c r="F166" s="320">
        <v>3608</v>
      </c>
      <c r="G166" s="320">
        <v>3682</v>
      </c>
      <c r="H166" s="320">
        <v>7290</v>
      </c>
    </row>
    <row r="167" spans="2:8" ht="20.25" thickBot="1" x14ac:dyDescent="0.3">
      <c r="B167" s="11" t="s">
        <v>730</v>
      </c>
      <c r="C167" s="66">
        <v>3523</v>
      </c>
      <c r="D167" s="66">
        <v>5269</v>
      </c>
      <c r="E167" s="66">
        <v>8792</v>
      </c>
      <c r="F167" s="66">
        <v>5491</v>
      </c>
      <c r="G167" s="66">
        <v>5985</v>
      </c>
      <c r="H167" s="66">
        <v>11476</v>
      </c>
    </row>
    <row r="168" spans="2:8" ht="20.25" thickBot="1" x14ac:dyDescent="0.3">
      <c r="B168" s="36" t="s">
        <v>731</v>
      </c>
      <c r="C168" s="322">
        <v>49293</v>
      </c>
      <c r="D168" s="322">
        <v>76872</v>
      </c>
      <c r="E168" s="322">
        <v>126165</v>
      </c>
      <c r="F168" s="322">
        <v>61556</v>
      </c>
      <c r="G168" s="322">
        <v>90459</v>
      </c>
      <c r="H168" s="322">
        <v>152015</v>
      </c>
    </row>
    <row r="169" spans="2:8" ht="19.5" x14ac:dyDescent="0.25">
      <c r="B169" s="324"/>
      <c r="C169" s="325"/>
      <c r="D169" s="325"/>
      <c r="E169" s="325"/>
      <c r="F169" s="325"/>
      <c r="G169" s="325"/>
      <c r="H169" s="325"/>
    </row>
    <row r="170" spans="2:8" ht="20.25" thickBot="1" x14ac:dyDescent="0.3">
      <c r="B170" s="8" t="s">
        <v>805</v>
      </c>
    </row>
    <row r="171" spans="2:8" ht="20.25" thickBot="1" x14ac:dyDescent="0.3">
      <c r="B171" s="394" t="s">
        <v>735</v>
      </c>
      <c r="C171" s="387">
        <v>2016</v>
      </c>
      <c r="D171" s="404"/>
      <c r="E171" s="388"/>
      <c r="F171" s="387">
        <v>2017</v>
      </c>
      <c r="G171" s="404"/>
      <c r="H171" s="388"/>
    </row>
    <row r="172" spans="2:8" ht="39.75" thickBot="1" x14ac:dyDescent="0.3">
      <c r="B172" s="400"/>
      <c r="C172" s="54" t="s">
        <v>4</v>
      </c>
      <c r="D172" s="54" t="s">
        <v>5</v>
      </c>
      <c r="E172" s="54" t="s">
        <v>6</v>
      </c>
      <c r="F172" s="54" t="s">
        <v>4</v>
      </c>
      <c r="G172" s="54" t="s">
        <v>5</v>
      </c>
      <c r="H172" s="54" t="s">
        <v>6</v>
      </c>
    </row>
    <row r="173" spans="2:8" ht="20.25" thickBot="1" x14ac:dyDescent="0.3">
      <c r="B173" s="40" t="s">
        <v>711</v>
      </c>
      <c r="C173" s="41">
        <v>52</v>
      </c>
      <c r="D173" s="41">
        <v>38</v>
      </c>
      <c r="E173" s="41">
        <v>90</v>
      </c>
      <c r="F173" s="41">
        <v>69</v>
      </c>
      <c r="G173" s="41">
        <v>49</v>
      </c>
      <c r="H173" s="41">
        <v>118</v>
      </c>
    </row>
    <row r="174" spans="2:8" ht="20.25" thickBot="1" x14ac:dyDescent="0.3">
      <c r="B174" s="40" t="s">
        <v>712</v>
      </c>
      <c r="C174" s="41">
        <v>55</v>
      </c>
      <c r="D174" s="41">
        <v>67</v>
      </c>
      <c r="E174" s="41">
        <v>122</v>
      </c>
      <c r="F174" s="41">
        <v>58</v>
      </c>
      <c r="G174" s="41">
        <v>84</v>
      </c>
      <c r="H174" s="41">
        <v>142</v>
      </c>
    </row>
    <row r="175" spans="2:8" ht="20.25" thickBot="1" x14ac:dyDescent="0.3">
      <c r="B175" s="40" t="s">
        <v>736</v>
      </c>
      <c r="C175" s="41">
        <v>95</v>
      </c>
      <c r="D175" s="41">
        <v>78</v>
      </c>
      <c r="E175" s="41">
        <v>173</v>
      </c>
      <c r="F175" s="41">
        <v>103</v>
      </c>
      <c r="G175" s="41">
        <v>99</v>
      </c>
      <c r="H175" s="41">
        <v>202</v>
      </c>
    </row>
    <row r="176" spans="2:8" ht="20.25" thickBot="1" x14ac:dyDescent="0.3">
      <c r="B176" s="40" t="s">
        <v>737</v>
      </c>
      <c r="C176" s="41">
        <v>74</v>
      </c>
      <c r="D176" s="41">
        <v>77</v>
      </c>
      <c r="E176" s="41">
        <v>151</v>
      </c>
      <c r="F176" s="41">
        <v>90</v>
      </c>
      <c r="G176" s="41">
        <v>93</v>
      </c>
      <c r="H176" s="41">
        <v>183</v>
      </c>
    </row>
    <row r="177" spans="2:8" ht="20.25" thickBot="1" x14ac:dyDescent="0.3">
      <c r="B177" s="40" t="s">
        <v>738</v>
      </c>
      <c r="C177" s="41">
        <v>222</v>
      </c>
      <c r="D177" s="41">
        <v>154</v>
      </c>
      <c r="E177" s="41">
        <v>376</v>
      </c>
      <c r="F177" s="41">
        <v>213</v>
      </c>
      <c r="G177" s="41">
        <v>154</v>
      </c>
      <c r="H177" s="41">
        <v>367</v>
      </c>
    </row>
    <row r="178" spans="2:8" ht="20.25" thickBot="1" x14ac:dyDescent="0.3">
      <c r="B178" s="40" t="s">
        <v>739</v>
      </c>
      <c r="C178" s="41">
        <v>82</v>
      </c>
      <c r="D178" s="41">
        <v>65</v>
      </c>
      <c r="E178" s="41">
        <v>147</v>
      </c>
      <c r="F178" s="41">
        <v>74</v>
      </c>
      <c r="G178" s="41">
        <v>50</v>
      </c>
      <c r="H178" s="41">
        <v>124</v>
      </c>
    </row>
    <row r="179" spans="2:8" ht="20.25" thickBot="1" x14ac:dyDescent="0.3">
      <c r="B179" s="40" t="s">
        <v>740</v>
      </c>
      <c r="C179" s="41">
        <v>82</v>
      </c>
      <c r="D179" s="41">
        <v>55</v>
      </c>
      <c r="E179" s="41">
        <v>137</v>
      </c>
      <c r="F179" s="41">
        <v>76</v>
      </c>
      <c r="G179" s="41">
        <v>52</v>
      </c>
      <c r="H179" s="41">
        <v>128</v>
      </c>
    </row>
    <row r="180" spans="2:8" ht="20.25" thickBot="1" x14ac:dyDescent="0.3">
      <c r="B180" s="40" t="s">
        <v>713</v>
      </c>
      <c r="C180" s="41">
        <v>82</v>
      </c>
      <c r="D180" s="41">
        <v>78</v>
      </c>
      <c r="E180" s="41">
        <v>160</v>
      </c>
      <c r="F180" s="41">
        <v>70</v>
      </c>
      <c r="G180" s="41">
        <v>89</v>
      </c>
      <c r="H180" s="41">
        <v>159</v>
      </c>
    </row>
    <row r="181" spans="2:8" ht="20.25" thickBot="1" x14ac:dyDescent="0.3">
      <c r="B181" s="11" t="s">
        <v>714</v>
      </c>
      <c r="C181" s="70">
        <v>744</v>
      </c>
      <c r="D181" s="70">
        <v>612</v>
      </c>
      <c r="E181" s="69">
        <v>1356</v>
      </c>
      <c r="F181" s="70">
        <v>753</v>
      </c>
      <c r="G181" s="70">
        <v>670</v>
      </c>
      <c r="H181" s="69">
        <v>1423</v>
      </c>
    </row>
    <row r="182" spans="2:8" ht="20.25" thickBot="1" x14ac:dyDescent="0.3">
      <c r="B182" s="40" t="s">
        <v>741</v>
      </c>
      <c r="C182" s="41">
        <v>166</v>
      </c>
      <c r="D182" s="41">
        <v>147</v>
      </c>
      <c r="E182" s="41">
        <v>313</v>
      </c>
      <c r="F182" s="41">
        <v>268</v>
      </c>
      <c r="G182" s="41">
        <v>218</v>
      </c>
      <c r="H182" s="41">
        <v>486</v>
      </c>
    </row>
    <row r="183" spans="2:8" ht="20.25" thickBot="1" x14ac:dyDescent="0.3">
      <c r="B183" s="40" t="s">
        <v>742</v>
      </c>
      <c r="C183" s="41">
        <v>152</v>
      </c>
      <c r="D183" s="41">
        <v>93</v>
      </c>
      <c r="E183" s="41">
        <v>245</v>
      </c>
      <c r="F183" s="41">
        <v>162</v>
      </c>
      <c r="G183" s="41">
        <v>71</v>
      </c>
      <c r="H183" s="41">
        <v>233</v>
      </c>
    </row>
    <row r="184" spans="2:8" ht="20.25" thickBot="1" x14ac:dyDescent="0.3">
      <c r="B184" s="40" t="s">
        <v>743</v>
      </c>
      <c r="C184" s="41">
        <v>90</v>
      </c>
      <c r="D184" s="41">
        <v>34</v>
      </c>
      <c r="E184" s="41">
        <v>124</v>
      </c>
      <c r="F184" s="41">
        <v>94</v>
      </c>
      <c r="G184" s="41">
        <v>44</v>
      </c>
      <c r="H184" s="41">
        <v>138</v>
      </c>
    </row>
    <row r="185" spans="2:8" ht="20.25" thickBot="1" x14ac:dyDescent="0.3">
      <c r="B185" s="40" t="s">
        <v>715</v>
      </c>
      <c r="C185" s="41">
        <v>284</v>
      </c>
      <c r="D185" s="41">
        <v>164</v>
      </c>
      <c r="E185" s="41">
        <v>448</v>
      </c>
      <c r="F185" s="41">
        <v>297</v>
      </c>
      <c r="G185" s="41">
        <v>112</v>
      </c>
      <c r="H185" s="41">
        <v>409</v>
      </c>
    </row>
    <row r="186" spans="2:8" ht="20.25" thickBot="1" x14ac:dyDescent="0.3">
      <c r="B186" s="40" t="s">
        <v>716</v>
      </c>
      <c r="C186" s="41">
        <v>155</v>
      </c>
      <c r="D186" s="41">
        <v>69</v>
      </c>
      <c r="E186" s="41">
        <v>224</v>
      </c>
      <c r="F186" s="41">
        <v>159</v>
      </c>
      <c r="G186" s="41">
        <v>82</v>
      </c>
      <c r="H186" s="41">
        <v>241</v>
      </c>
    </row>
    <row r="187" spans="2:8" ht="20.25" thickBot="1" x14ac:dyDescent="0.3">
      <c r="B187" s="40" t="s">
        <v>744</v>
      </c>
      <c r="C187" s="41">
        <v>209</v>
      </c>
      <c r="D187" s="41">
        <v>48</v>
      </c>
      <c r="E187" s="41">
        <v>257</v>
      </c>
      <c r="F187" s="41">
        <v>231</v>
      </c>
      <c r="G187" s="41">
        <v>51</v>
      </c>
      <c r="H187" s="41">
        <v>282</v>
      </c>
    </row>
    <row r="188" spans="2:8" ht="20.25" thickBot="1" x14ac:dyDescent="0.3">
      <c r="B188" s="40" t="s">
        <v>745</v>
      </c>
      <c r="C188" s="41">
        <v>155</v>
      </c>
      <c r="D188" s="41">
        <v>45</v>
      </c>
      <c r="E188" s="41">
        <v>200</v>
      </c>
      <c r="F188" s="41">
        <v>189</v>
      </c>
      <c r="G188" s="41">
        <v>56</v>
      </c>
      <c r="H188" s="41">
        <v>245</v>
      </c>
    </row>
    <row r="189" spans="2:8" ht="20.25" thickBot="1" x14ac:dyDescent="0.3">
      <c r="B189" s="11" t="s">
        <v>717</v>
      </c>
      <c r="C189" s="70">
        <v>1211</v>
      </c>
      <c r="D189" s="70">
        <v>600</v>
      </c>
      <c r="E189" s="69">
        <v>1811</v>
      </c>
      <c r="F189" s="69">
        <v>1400</v>
      </c>
      <c r="G189" s="70">
        <v>634</v>
      </c>
      <c r="H189" s="69">
        <v>2034</v>
      </c>
    </row>
    <row r="190" spans="2:8" ht="20.25" thickBot="1" x14ac:dyDescent="0.3">
      <c r="B190" s="40" t="s">
        <v>718</v>
      </c>
      <c r="C190" s="41">
        <v>130</v>
      </c>
      <c r="D190" s="41">
        <v>68</v>
      </c>
      <c r="E190" s="41">
        <v>198</v>
      </c>
      <c r="F190" s="41">
        <v>121</v>
      </c>
      <c r="G190" s="41">
        <v>72</v>
      </c>
      <c r="H190" s="41">
        <v>193</v>
      </c>
    </row>
    <row r="191" spans="2:8" ht="20.25" thickBot="1" x14ac:dyDescent="0.3">
      <c r="B191" s="40" t="s">
        <v>719</v>
      </c>
      <c r="C191" s="41">
        <v>208</v>
      </c>
      <c r="D191" s="41">
        <v>106</v>
      </c>
      <c r="E191" s="41">
        <v>314</v>
      </c>
      <c r="F191" s="41">
        <v>226</v>
      </c>
      <c r="G191" s="41">
        <v>111</v>
      </c>
      <c r="H191" s="41">
        <v>337</v>
      </c>
    </row>
    <row r="192" spans="2:8" ht="20.25" thickBot="1" x14ac:dyDescent="0.3">
      <c r="B192" s="40" t="s">
        <v>720</v>
      </c>
      <c r="C192" s="41">
        <v>32</v>
      </c>
      <c r="D192" s="41">
        <v>13</v>
      </c>
      <c r="E192" s="41">
        <v>45</v>
      </c>
      <c r="F192" s="41">
        <v>56</v>
      </c>
      <c r="G192" s="41">
        <v>30</v>
      </c>
      <c r="H192" s="41">
        <v>86</v>
      </c>
    </row>
    <row r="193" spans="2:8" ht="20.25" thickBot="1" x14ac:dyDescent="0.3">
      <c r="B193" s="40" t="s">
        <v>746</v>
      </c>
      <c r="C193" s="41">
        <v>57</v>
      </c>
      <c r="D193" s="41">
        <v>16</v>
      </c>
      <c r="E193" s="41">
        <v>73</v>
      </c>
      <c r="F193" s="41">
        <v>56</v>
      </c>
      <c r="G193" s="41">
        <v>19</v>
      </c>
      <c r="H193" s="41">
        <v>75</v>
      </c>
    </row>
    <row r="194" spans="2:8" ht="20.25" thickBot="1" x14ac:dyDescent="0.3">
      <c r="B194" s="40" t="s">
        <v>747</v>
      </c>
      <c r="C194" s="41">
        <v>80</v>
      </c>
      <c r="D194" s="41">
        <v>30</v>
      </c>
      <c r="E194" s="41">
        <v>110</v>
      </c>
      <c r="F194" s="41">
        <v>86</v>
      </c>
      <c r="G194" s="41">
        <v>37</v>
      </c>
      <c r="H194" s="41">
        <v>123</v>
      </c>
    </row>
    <row r="195" spans="2:8" ht="20.25" thickBot="1" x14ac:dyDescent="0.3">
      <c r="B195" s="40" t="s">
        <v>721</v>
      </c>
      <c r="C195" s="41">
        <v>136</v>
      </c>
      <c r="D195" s="41">
        <v>81</v>
      </c>
      <c r="E195" s="41">
        <v>217</v>
      </c>
      <c r="F195" s="41">
        <v>136</v>
      </c>
      <c r="G195" s="41">
        <v>78</v>
      </c>
      <c r="H195" s="41">
        <v>214</v>
      </c>
    </row>
    <row r="196" spans="2:8" ht="20.25" thickBot="1" x14ac:dyDescent="0.3">
      <c r="B196" s="40" t="s">
        <v>722</v>
      </c>
      <c r="C196" s="41">
        <v>114</v>
      </c>
      <c r="D196" s="41">
        <v>70</v>
      </c>
      <c r="E196" s="41">
        <v>184</v>
      </c>
      <c r="F196" s="41">
        <v>123</v>
      </c>
      <c r="G196" s="41">
        <v>72</v>
      </c>
      <c r="H196" s="41">
        <v>195</v>
      </c>
    </row>
    <row r="197" spans="2:8" ht="20.25" thickBot="1" x14ac:dyDescent="0.3">
      <c r="B197" s="11" t="s">
        <v>723</v>
      </c>
      <c r="C197" s="70">
        <v>757</v>
      </c>
      <c r="D197" s="70">
        <v>384</v>
      </c>
      <c r="E197" s="69">
        <v>1141</v>
      </c>
      <c r="F197" s="70">
        <v>804</v>
      </c>
      <c r="G197" s="70">
        <v>419</v>
      </c>
      <c r="H197" s="69">
        <v>1223</v>
      </c>
    </row>
    <row r="198" spans="2:8" ht="20.25" thickBot="1" x14ac:dyDescent="0.3">
      <c r="B198" s="40" t="s">
        <v>748</v>
      </c>
      <c r="C198" s="41">
        <v>191</v>
      </c>
      <c r="D198" s="41">
        <v>43</v>
      </c>
      <c r="E198" s="41">
        <v>234</v>
      </c>
      <c r="F198" s="41">
        <v>197</v>
      </c>
      <c r="G198" s="41">
        <v>39</v>
      </c>
      <c r="H198" s="41">
        <v>236</v>
      </c>
    </row>
    <row r="199" spans="2:8" ht="20.25" thickBot="1" x14ac:dyDescent="0.3">
      <c r="B199" s="40" t="s">
        <v>724</v>
      </c>
      <c r="C199" s="41">
        <v>215</v>
      </c>
      <c r="D199" s="41">
        <v>99</v>
      </c>
      <c r="E199" s="41">
        <v>314</v>
      </c>
      <c r="F199" s="41">
        <v>256</v>
      </c>
      <c r="G199" s="41">
        <v>114</v>
      </c>
      <c r="H199" s="41">
        <v>370</v>
      </c>
    </row>
    <row r="200" spans="2:8" ht="20.25" thickBot="1" x14ac:dyDescent="0.3">
      <c r="B200" s="40" t="s">
        <v>725</v>
      </c>
      <c r="C200" s="41">
        <v>210</v>
      </c>
      <c r="D200" s="41">
        <v>80</v>
      </c>
      <c r="E200" s="41">
        <v>290</v>
      </c>
      <c r="F200" s="41">
        <v>282</v>
      </c>
      <c r="G200" s="41">
        <v>132</v>
      </c>
      <c r="H200" s="41">
        <v>414</v>
      </c>
    </row>
    <row r="201" spans="2:8" ht="20.25" thickBot="1" x14ac:dyDescent="0.3">
      <c r="B201" s="40" t="s">
        <v>749</v>
      </c>
      <c r="C201" s="41">
        <v>104</v>
      </c>
      <c r="D201" s="41">
        <v>53</v>
      </c>
      <c r="E201" s="41">
        <v>157</v>
      </c>
      <c r="F201" s="41">
        <v>102</v>
      </c>
      <c r="G201" s="41">
        <v>58</v>
      </c>
      <c r="H201" s="41">
        <v>160</v>
      </c>
    </row>
    <row r="202" spans="2:8" ht="20.25" thickBot="1" x14ac:dyDescent="0.3">
      <c r="B202" s="40" t="s">
        <v>750</v>
      </c>
      <c r="C202" s="41">
        <v>78</v>
      </c>
      <c r="D202" s="41">
        <v>76</v>
      </c>
      <c r="E202" s="41">
        <v>154</v>
      </c>
      <c r="F202" s="41">
        <v>98</v>
      </c>
      <c r="G202" s="41">
        <v>105</v>
      </c>
      <c r="H202" s="41">
        <v>203</v>
      </c>
    </row>
    <row r="203" spans="2:8" ht="20.25" thickBot="1" x14ac:dyDescent="0.3">
      <c r="B203" s="11" t="s">
        <v>726</v>
      </c>
      <c r="C203" s="70">
        <v>798</v>
      </c>
      <c r="D203" s="70">
        <v>351</v>
      </c>
      <c r="E203" s="69">
        <v>1149</v>
      </c>
      <c r="F203" s="70">
        <v>935</v>
      </c>
      <c r="G203" s="70">
        <v>448</v>
      </c>
      <c r="H203" s="69">
        <v>1383</v>
      </c>
    </row>
    <row r="204" spans="2:8" ht="20.25" thickBot="1" x14ac:dyDescent="0.3">
      <c r="B204" s="40" t="s">
        <v>727</v>
      </c>
      <c r="C204" s="41">
        <v>87</v>
      </c>
      <c r="D204" s="41">
        <v>57</v>
      </c>
      <c r="E204" s="41">
        <v>144</v>
      </c>
      <c r="F204" s="41">
        <v>53</v>
      </c>
      <c r="G204" s="41">
        <v>55</v>
      </c>
      <c r="H204" s="41">
        <v>108</v>
      </c>
    </row>
    <row r="205" spans="2:8" ht="20.25" thickBot="1" x14ac:dyDescent="0.3">
      <c r="B205" s="40" t="s">
        <v>728</v>
      </c>
      <c r="C205" s="41">
        <v>28</v>
      </c>
      <c r="D205" s="41">
        <v>19</v>
      </c>
      <c r="E205" s="41">
        <v>47</v>
      </c>
      <c r="F205" s="41">
        <v>28</v>
      </c>
      <c r="G205" s="41">
        <v>19</v>
      </c>
      <c r="H205" s="41">
        <v>47</v>
      </c>
    </row>
    <row r="206" spans="2:8" ht="20.25" thickBot="1" x14ac:dyDescent="0.3">
      <c r="B206" s="40" t="s">
        <v>729</v>
      </c>
      <c r="C206" s="41">
        <v>27</v>
      </c>
      <c r="D206" s="41">
        <v>50</v>
      </c>
      <c r="E206" s="41">
        <v>77</v>
      </c>
      <c r="F206" s="41">
        <v>32</v>
      </c>
      <c r="G206" s="41">
        <v>37</v>
      </c>
      <c r="H206" s="41">
        <v>69</v>
      </c>
    </row>
    <row r="207" spans="2:8" ht="20.25" thickBot="1" x14ac:dyDescent="0.3">
      <c r="B207" s="310" t="s">
        <v>730</v>
      </c>
      <c r="C207" s="323">
        <v>142</v>
      </c>
      <c r="D207" s="323">
        <v>126</v>
      </c>
      <c r="E207" s="323">
        <v>268</v>
      </c>
      <c r="F207" s="323">
        <v>113</v>
      </c>
      <c r="G207" s="323">
        <v>111</v>
      </c>
      <c r="H207" s="323">
        <v>224</v>
      </c>
    </row>
    <row r="208" spans="2:8" ht="20.25" thickBot="1" x14ac:dyDescent="0.3">
      <c r="B208" s="71" t="s">
        <v>731</v>
      </c>
      <c r="C208" s="302">
        <v>3652</v>
      </c>
      <c r="D208" s="302">
        <v>2073</v>
      </c>
      <c r="E208" s="302">
        <v>5725</v>
      </c>
      <c r="F208" s="302">
        <v>4005</v>
      </c>
      <c r="G208" s="302">
        <v>2282</v>
      </c>
      <c r="H208" s="302">
        <v>6287</v>
      </c>
    </row>
    <row r="209" spans="2:2" ht="19.5" x14ac:dyDescent="0.25">
      <c r="B209" s="8"/>
    </row>
  </sheetData>
  <mergeCells count="10">
    <mergeCell ref="B171:B172"/>
    <mergeCell ref="C171:E171"/>
    <mergeCell ref="F171:H171"/>
    <mergeCell ref="C20:D20"/>
    <mergeCell ref="E20:F20"/>
    <mergeCell ref="B91:B92"/>
    <mergeCell ref="C91:D91"/>
    <mergeCell ref="B131:B132"/>
    <mergeCell ref="C131:E131"/>
    <mergeCell ref="F131:H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175</vt:i4>
      </vt:variant>
    </vt:vector>
  </HeadingPairs>
  <TitlesOfParts>
    <vt:vector size="183" baseType="lpstr">
      <vt:lpstr>Contents</vt:lpstr>
      <vt:lpstr>General overview</vt:lpstr>
      <vt:lpstr>ECE</vt:lpstr>
      <vt:lpstr>Primary</vt:lpstr>
      <vt:lpstr>Secondary</vt:lpstr>
      <vt:lpstr>TVET</vt:lpstr>
      <vt:lpstr>TERTIARY EDUCATION</vt:lpstr>
      <vt:lpstr>ADULT LITERACY EDUCATION</vt:lpstr>
      <vt:lpstr>Secondary!_Hlk511650205</vt:lpstr>
      <vt:lpstr>Secondary!_Hlk511650566</vt:lpstr>
      <vt:lpstr>Secondary!_Hlk511650731</vt:lpstr>
      <vt:lpstr>'ADULT LITERACY EDUCATION'!_Hlk511741527</vt:lpstr>
      <vt:lpstr>'ADULT LITERACY EDUCATION'!_Hlk511741788</vt:lpstr>
      <vt:lpstr>'ADULT LITERACY EDUCATION'!_Hlk511741804</vt:lpstr>
      <vt:lpstr>'ADULT LITERACY EDUCATION'!_Hlk511742291</vt:lpstr>
      <vt:lpstr>'ADULT LITERACY EDUCATION'!_Hlk511742348</vt:lpstr>
      <vt:lpstr>'ADULT LITERACY EDUCATION'!_Hlk511742702</vt:lpstr>
      <vt:lpstr>'ADULT LITERACY EDUCATION'!_Hlk511742779</vt:lpstr>
      <vt:lpstr>'ADULT LITERACY EDUCATION'!_Hlk511746443</vt:lpstr>
      <vt:lpstr>'ADULT LITERACY EDUCATION'!_Hlk511746700</vt:lpstr>
      <vt:lpstr>'ADULT LITERACY EDUCATION'!_Hlk511746743</vt:lpstr>
      <vt:lpstr>'ADULT LITERACY EDUCATION'!_Hlk511746849</vt:lpstr>
      <vt:lpstr>'ADULT LITERACY EDUCATION'!_Hlk511746903</vt:lpstr>
      <vt:lpstr>'General overview'!_Hlk512062517</vt:lpstr>
      <vt:lpstr>ECE!_Hlk512151790</vt:lpstr>
      <vt:lpstr>'General overview'!_Hlk512779019</vt:lpstr>
      <vt:lpstr>ECE!_Hlk512779289</vt:lpstr>
      <vt:lpstr>ECE!_Toc495152702</vt:lpstr>
      <vt:lpstr>ECE!_Toc495152706</vt:lpstr>
      <vt:lpstr>ECE!_Toc495152707</vt:lpstr>
      <vt:lpstr>ECE!_Toc495152714</vt:lpstr>
      <vt:lpstr>ECE!_Toc495152914</vt:lpstr>
      <vt:lpstr>TVET!_Toc495152926</vt:lpstr>
      <vt:lpstr>'General overview'!_Toc495154433</vt:lpstr>
      <vt:lpstr>Secondary!_Toc495154451</vt:lpstr>
      <vt:lpstr>ECE!_Toc512790229</vt:lpstr>
      <vt:lpstr>ECE!_Toc512790243</vt:lpstr>
      <vt:lpstr>'TERTIARY EDUCATION'!_Toc512790268</vt:lpstr>
      <vt:lpstr>'ADULT LITERACY EDUCATION'!_Toc512790273</vt:lpstr>
      <vt:lpstr>'General overview'!_Toc512790281</vt:lpstr>
      <vt:lpstr>'General overview'!_Toc512790282</vt:lpstr>
      <vt:lpstr>ECE!_Toc512790287</vt:lpstr>
      <vt:lpstr>ECE!_Toc512790288</vt:lpstr>
      <vt:lpstr>ECE!_Toc512790289</vt:lpstr>
      <vt:lpstr>ECE!_Toc512790290</vt:lpstr>
      <vt:lpstr>ECE!_Toc512790292</vt:lpstr>
      <vt:lpstr>ECE!_Toc512790293</vt:lpstr>
      <vt:lpstr>ECE!_Toc512790294</vt:lpstr>
      <vt:lpstr>ECE!_Toc512790295</vt:lpstr>
      <vt:lpstr>ECE!_Toc512790296</vt:lpstr>
      <vt:lpstr>ECE!_Toc512790297</vt:lpstr>
      <vt:lpstr>ECE!_Toc512790298</vt:lpstr>
      <vt:lpstr>ECE!_Toc512790299</vt:lpstr>
      <vt:lpstr>ECE!_Toc512790300</vt:lpstr>
      <vt:lpstr>ECE!_Toc512790301</vt:lpstr>
      <vt:lpstr>ECE!_Toc512790302</vt:lpstr>
      <vt:lpstr>ECE!_Toc512790303</vt:lpstr>
      <vt:lpstr>ECE!_Toc512790304</vt:lpstr>
      <vt:lpstr>ECE!_Toc512790305</vt:lpstr>
      <vt:lpstr>ECE!_Toc512790306</vt:lpstr>
      <vt:lpstr>ECE!_Toc512790307</vt:lpstr>
      <vt:lpstr>ECE!_Toc512790308</vt:lpstr>
      <vt:lpstr>ECE!_Toc512790309</vt:lpstr>
      <vt:lpstr>ECE!_Toc512790310</vt:lpstr>
      <vt:lpstr>ECE!_Toc512790311</vt:lpstr>
      <vt:lpstr>Primary!_Toc512790312</vt:lpstr>
      <vt:lpstr>Primary!_Toc512790313</vt:lpstr>
      <vt:lpstr>Primary!_Toc512790314</vt:lpstr>
      <vt:lpstr>Primary!_Toc512790315</vt:lpstr>
      <vt:lpstr>Primary!_Toc512790316</vt:lpstr>
      <vt:lpstr>Primary!_Toc512790317</vt:lpstr>
      <vt:lpstr>Primary!_Toc512790318</vt:lpstr>
      <vt:lpstr>Primary!_Toc512790319</vt:lpstr>
      <vt:lpstr>Primary!_Toc512790320</vt:lpstr>
      <vt:lpstr>Primary!_Toc512790321</vt:lpstr>
      <vt:lpstr>Primary!_Toc512790322</vt:lpstr>
      <vt:lpstr>Primary!_Toc512790323</vt:lpstr>
      <vt:lpstr>Primary!_Toc512790324</vt:lpstr>
      <vt:lpstr>Primary!_Toc512790325</vt:lpstr>
      <vt:lpstr>Primary!_Toc512790326</vt:lpstr>
      <vt:lpstr>Primary!_Toc512790327</vt:lpstr>
      <vt:lpstr>Primary!_Toc512790328</vt:lpstr>
      <vt:lpstr>Primary!_Toc512790329</vt:lpstr>
      <vt:lpstr>Primary!_Toc512790330</vt:lpstr>
      <vt:lpstr>Primary!_Toc512790331</vt:lpstr>
      <vt:lpstr>Primary!_Toc512790332</vt:lpstr>
      <vt:lpstr>Primary!_Toc512790333</vt:lpstr>
      <vt:lpstr>Primary!_Toc512790334</vt:lpstr>
      <vt:lpstr>Primary!_Toc512790335</vt:lpstr>
      <vt:lpstr>Primary!_Toc512790336</vt:lpstr>
      <vt:lpstr>Primary!_Toc512790337</vt:lpstr>
      <vt:lpstr>Primary!_Toc512790338</vt:lpstr>
      <vt:lpstr>Primary!_Toc512790339</vt:lpstr>
      <vt:lpstr>Secondary!_Toc512790340</vt:lpstr>
      <vt:lpstr>Secondary!_Toc512790341</vt:lpstr>
      <vt:lpstr>Secondary!_Toc512790342</vt:lpstr>
      <vt:lpstr>Secondary!_Toc512790343</vt:lpstr>
      <vt:lpstr>Secondary!_Toc512790344</vt:lpstr>
      <vt:lpstr>Secondary!_Toc512790345</vt:lpstr>
      <vt:lpstr>Secondary!_Toc512790346</vt:lpstr>
      <vt:lpstr>Secondary!_Toc512790347</vt:lpstr>
      <vt:lpstr>Secondary!_Toc512790348</vt:lpstr>
      <vt:lpstr>Secondary!_Toc512790349</vt:lpstr>
      <vt:lpstr>Secondary!_Toc512790350</vt:lpstr>
      <vt:lpstr>Secondary!_Toc512790351</vt:lpstr>
      <vt:lpstr>Secondary!_Toc512790352</vt:lpstr>
      <vt:lpstr>Secondary!_Toc512790353</vt:lpstr>
      <vt:lpstr>Secondary!_Toc512790354</vt:lpstr>
      <vt:lpstr>Secondary!_Toc512790355</vt:lpstr>
      <vt:lpstr>Secondary!_Toc512790356</vt:lpstr>
      <vt:lpstr>Secondary!_Toc512790357</vt:lpstr>
      <vt:lpstr>Secondary!_Toc512790358</vt:lpstr>
      <vt:lpstr>Secondary!_Toc512790359</vt:lpstr>
      <vt:lpstr>Secondary!_Toc512790360</vt:lpstr>
      <vt:lpstr>Secondary!_Toc512790361</vt:lpstr>
      <vt:lpstr>Secondary!_Toc512790362</vt:lpstr>
      <vt:lpstr>Secondary!_Toc512790363</vt:lpstr>
      <vt:lpstr>Secondary!_Toc512790364</vt:lpstr>
      <vt:lpstr>Secondary!_Toc512790365</vt:lpstr>
      <vt:lpstr>Secondary!_Toc512790366</vt:lpstr>
      <vt:lpstr>Secondary!_Toc512790367</vt:lpstr>
      <vt:lpstr>Secondary!_Toc512790368</vt:lpstr>
      <vt:lpstr>Secondary!_Toc512790369</vt:lpstr>
      <vt:lpstr>Secondary!_Toc512790370</vt:lpstr>
      <vt:lpstr>Secondary!_Toc512790371</vt:lpstr>
      <vt:lpstr>Secondary!_Toc512790372</vt:lpstr>
      <vt:lpstr>Secondary!_Toc512790373</vt:lpstr>
      <vt:lpstr>Secondary!_Toc512790374</vt:lpstr>
      <vt:lpstr>TVET!_Toc512790375</vt:lpstr>
      <vt:lpstr>TVET!_Toc512790376</vt:lpstr>
      <vt:lpstr>TVET!_Toc512790377</vt:lpstr>
      <vt:lpstr>TVET!_Toc512790378</vt:lpstr>
      <vt:lpstr>TVET!_Toc512790379</vt:lpstr>
      <vt:lpstr>TVET!_Toc512790380</vt:lpstr>
      <vt:lpstr>TVET!_Toc512790381</vt:lpstr>
      <vt:lpstr>TVET!_Toc512790382</vt:lpstr>
      <vt:lpstr>TVET!_Toc512790383</vt:lpstr>
      <vt:lpstr>TVET!_Toc512790384</vt:lpstr>
      <vt:lpstr>TVET!_Toc512790385</vt:lpstr>
      <vt:lpstr>TVET!_Toc512790386</vt:lpstr>
      <vt:lpstr>TVET!_Toc512790387</vt:lpstr>
      <vt:lpstr>TVET!_Toc512790388</vt:lpstr>
      <vt:lpstr>TVET!_Toc512790389</vt:lpstr>
      <vt:lpstr>TVET!_Toc512790390</vt:lpstr>
      <vt:lpstr>'TERTIARY EDUCATION'!_Toc512790391</vt:lpstr>
      <vt:lpstr>'TERTIARY EDUCATION'!_Toc512790392</vt:lpstr>
      <vt:lpstr>'TERTIARY EDUCATION'!_Toc512790393</vt:lpstr>
      <vt:lpstr>'TERTIARY EDUCATION'!_Toc512790394</vt:lpstr>
      <vt:lpstr>'TERTIARY EDUCATION'!_Toc512790395</vt:lpstr>
      <vt:lpstr>'TERTIARY EDUCATION'!_Toc512790396</vt:lpstr>
      <vt:lpstr>'TERTIARY EDUCATION'!_Toc512790397</vt:lpstr>
      <vt:lpstr>'TERTIARY EDUCATION'!_Toc512790398</vt:lpstr>
      <vt:lpstr>'TERTIARY EDUCATION'!_Toc512790399</vt:lpstr>
      <vt:lpstr>'TERTIARY EDUCATION'!_Toc512790400</vt:lpstr>
      <vt:lpstr>'TERTIARY EDUCATION'!_Toc512790401</vt:lpstr>
      <vt:lpstr>'TERTIARY EDUCATION'!_Toc512790402</vt:lpstr>
      <vt:lpstr>'TERTIARY EDUCATION'!_Toc512790403</vt:lpstr>
      <vt:lpstr>'TERTIARY EDUCATION'!_Toc512790404</vt:lpstr>
      <vt:lpstr>'ADULT LITERACY EDUCATION'!_Toc512790405</vt:lpstr>
      <vt:lpstr>'ADULT LITERACY EDUCATION'!_Toc512790406</vt:lpstr>
      <vt:lpstr>'ADULT LITERACY EDUCATION'!_Toc512790407</vt:lpstr>
      <vt:lpstr>'ADULT LITERACY EDUCATION'!_Toc512790408</vt:lpstr>
      <vt:lpstr>'ADULT LITERACY EDUCATION'!_Toc512790409</vt:lpstr>
      <vt:lpstr>ECE!_Toc512790476</vt:lpstr>
      <vt:lpstr>ECE!_Toc512790477</vt:lpstr>
      <vt:lpstr>ECE!_Toc512790478</vt:lpstr>
      <vt:lpstr>Primary!_Toc512790479</vt:lpstr>
      <vt:lpstr>Primary!_Toc512790480</vt:lpstr>
      <vt:lpstr>Primary!_Toc512790481</vt:lpstr>
      <vt:lpstr>Secondary!_Toc512790482</vt:lpstr>
      <vt:lpstr>Secondary!_Toc512790483</vt:lpstr>
      <vt:lpstr>TVET!_Toc512790485</vt:lpstr>
      <vt:lpstr>TVET!_Toc512790486</vt:lpstr>
      <vt:lpstr>TVET!_Toc512790487</vt:lpstr>
      <vt:lpstr>'ADULT LITERACY EDUCATION'!_Toc512790488</vt:lpstr>
      <vt:lpstr>'ADULT LITERACY EDUCATION'!_Toc512790489</vt:lpstr>
      <vt:lpstr>'ADULT LITERACY EDUCATION'!_Toc512790490</vt:lpstr>
      <vt:lpstr>'TERTIARY EDUCATION'!_Toc514077228</vt:lpstr>
      <vt:lpstr>'TERTIARY EDUCATION'!_Toc514077229</vt:lpstr>
      <vt:lpstr>ECE!_Toc514788825</vt:lpstr>
      <vt:lpstr>Primary!_Toc514788855</vt:lpstr>
      <vt:lpstr>Secondary!_Toc514788891</vt:lpstr>
      <vt:lpstr>'General overview'!OLE_LINK1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2020-05-29T09:53:13Z</dcterms:modified>
</cp:coreProperties>
</file>